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8400" yWindow="0" windowWidth="10755" windowHeight="13320" activeTab="0"/>
  </bookViews>
  <sheets>
    <sheet name="EFOY Pro + Solar Calculator" sheetId="1" r:id="rId1"/>
  </sheets>
  <definedNames>
    <definedName name="_xlnm.Print_Area" localSheetId="0">'EFOY Pro + Solar Calculator'!$A$1:$H$73</definedName>
  </definedNames>
  <calcPr fullCalcOnLoad="1"/>
</workbook>
</file>

<file path=xl/comments1.xml><?xml version="1.0" encoding="utf-8"?>
<comments xmlns="http://schemas.openxmlformats.org/spreadsheetml/2006/main">
  <authors>
    <author>himmelreicht</author>
    <author>HerzerP</author>
    <author>BehringerJ</author>
    <author>Tobias Himmelreich</author>
  </authors>
  <commentList>
    <comment ref="D53" authorId="0">
      <text>
        <r>
          <rPr>
            <sz val="10"/>
            <rFont val="DIN-Regular"/>
            <family val="2"/>
          </rPr>
          <t>This is the maximum daily deviation from energy demand and energy yield from solar panel that needs to be covered by EFOY Pro.</t>
        </r>
      </text>
    </comment>
    <comment ref="D54" authorId="0">
      <text>
        <r>
          <rPr>
            <sz val="10"/>
            <rFont val="DIN-Regular"/>
            <family val="2"/>
          </rPr>
          <t>This is the annual deviation from energy demand and energy yield from solar panel that needs to be covered by EFOY Pro.</t>
        </r>
      </text>
    </comment>
    <comment ref="D7" authorId="1">
      <text>
        <r>
          <rPr>
            <sz val="10"/>
            <rFont val="DIN-Regular"/>
            <family val="2"/>
          </rPr>
          <t>The power demand is amps times voltage: [W] = [A] x [V]</t>
        </r>
      </text>
    </comment>
    <comment ref="D12" authorId="2">
      <text>
        <r>
          <rPr>
            <sz val="10"/>
            <rFont val="DIN-Regular"/>
            <family val="2"/>
          </rPr>
          <t>System losses are usually 15 % due to transformations in converter and charge controller as well as the length of power cables, etc.</t>
        </r>
      </text>
    </comment>
    <comment ref="F16" authorId="2">
      <text>
        <r>
          <rPr>
            <sz val="10"/>
            <rFont val="DIN-Regular"/>
            <family val="2"/>
          </rPr>
          <t>In average, solar panels made of crystalline silicon have a nominal power of ca. 120 Wpeak/m² (ca. 11 Wpeak/ft²)</t>
        </r>
      </text>
    </comment>
    <comment ref="D11" authorId="3">
      <text>
        <r>
          <rPr>
            <sz val="10"/>
            <rFont val="DIN-Regular"/>
            <family val="2"/>
          </rPr>
          <t>Please enter '0' if you don't use a solar panel</t>
        </r>
      </text>
    </comment>
  </commentList>
</comments>
</file>

<file path=xl/sharedStrings.xml><?xml version="1.0" encoding="utf-8"?>
<sst xmlns="http://schemas.openxmlformats.org/spreadsheetml/2006/main" count="185" uniqueCount="171">
  <si>
    <t>Januar</t>
  </si>
  <si>
    <t>Februar</t>
  </si>
  <si>
    <t>März</t>
  </si>
  <si>
    <t>April</t>
  </si>
  <si>
    <t>Mai</t>
  </si>
  <si>
    <t>Juni</t>
  </si>
  <si>
    <t>Juli</t>
  </si>
  <si>
    <t>August</t>
  </si>
  <si>
    <t>September</t>
  </si>
  <si>
    <t>Oktober</t>
  </si>
  <si>
    <t>November</t>
  </si>
  <si>
    <t>Dezember</t>
  </si>
  <si>
    <t>Stadt</t>
  </si>
  <si>
    <t>bis</t>
  </si>
  <si>
    <t>Empfohlene Batteriekapazität für die EFOY Pro bei 12 V</t>
  </si>
  <si>
    <t>Energieertrag PV-Anlage</t>
  </si>
  <si>
    <t>Jan</t>
  </si>
  <si>
    <t>Feb</t>
  </si>
  <si>
    <t>Mär</t>
  </si>
  <si>
    <t>Apr</t>
  </si>
  <si>
    <t>Jun</t>
  </si>
  <si>
    <t>Jul</t>
  </si>
  <si>
    <t>Aug</t>
  </si>
  <si>
    <t>Sep</t>
  </si>
  <si>
    <t>Okt</t>
  </si>
  <si>
    <t>Nov</t>
  </si>
  <si>
    <t>Dez</t>
  </si>
  <si>
    <t>Solareinstrahlung</t>
  </si>
  <si>
    <t>Energielücke</t>
  </si>
  <si>
    <t>USA, Alaska</t>
  </si>
  <si>
    <t>Netherlands, Amsterdam</t>
  </si>
  <si>
    <t>China, Beijing</t>
  </si>
  <si>
    <t>Australia, Brisbane</t>
  </si>
  <si>
    <t>Belgium, Brussels</t>
  </si>
  <si>
    <t>Canada, Calgary</t>
  </si>
  <si>
    <t>Denmark, Copenhagen</t>
  </si>
  <si>
    <t>Germany, Dresden</t>
  </si>
  <si>
    <t>Germany, Düsseldorf</t>
  </si>
  <si>
    <t>United Kingdom, Edinburgh</t>
  </si>
  <si>
    <t>Brazil, Fortaleza - CE</t>
  </si>
  <si>
    <t>Germany, Frankfurt a.M.</t>
  </si>
  <si>
    <t>United Kingdom, Glasgow</t>
  </si>
  <si>
    <t>Germany, Hamburg</t>
  </si>
  <si>
    <t>Germany, Köln</t>
  </si>
  <si>
    <t>Germany, München</t>
  </si>
  <si>
    <t>Germany, Stuttgart</t>
  </si>
  <si>
    <t>Turkey, Istanbul</t>
  </si>
  <si>
    <t>Portugal, Lisbon</t>
  </si>
  <si>
    <t>United Kingdom, London</t>
  </si>
  <si>
    <t>Spain, Madrid</t>
  </si>
  <si>
    <t>Italy, Milano</t>
  </si>
  <si>
    <t>Russia, Moscow</t>
  </si>
  <si>
    <t>USA, New York City, NY</t>
  </si>
  <si>
    <t>USA, Miami, FL</t>
  </si>
  <si>
    <t>USA, Chicago, IL</t>
  </si>
  <si>
    <t>USA, Austin, TX</t>
  </si>
  <si>
    <t>USA, Washington D.C.</t>
  </si>
  <si>
    <t>Norway, Oslo</t>
  </si>
  <si>
    <t>France, Paris</t>
  </si>
  <si>
    <t>Czech Republic, Prague</t>
  </si>
  <si>
    <t>Canada, Québec</t>
  </si>
  <si>
    <t>Brazil, Rio de Janeiro</t>
  </si>
  <si>
    <t>Italy, Rome</t>
  </si>
  <si>
    <t>Netherlands, Rotterdam</t>
  </si>
  <si>
    <t>Chile, Santiago de Chile</t>
  </si>
  <si>
    <t>Russia, St. Petersburg</t>
  </si>
  <si>
    <t>Sweden, Stockholm</t>
  </si>
  <si>
    <t>Japan, Tokyo</t>
  </si>
  <si>
    <t>Canada, Toronto</t>
  </si>
  <si>
    <t>Spain, Valencia</t>
  </si>
  <si>
    <t>Poland, Warsaw</t>
  </si>
  <si>
    <t>Austria, Vienna</t>
  </si>
  <si>
    <t>Croatia, Zagreb</t>
  </si>
  <si>
    <t>Germany, Berlin</t>
  </si>
  <si>
    <t>Austria, Innsbruck</t>
  </si>
  <si>
    <t>France, Lyon</t>
  </si>
  <si>
    <t>Greece, Athens</t>
  </si>
  <si>
    <t>Finland. Helsinki</t>
  </si>
  <si>
    <t>Please fill out the white cells:</t>
  </si>
  <si>
    <t>Energy Demand</t>
  </si>
  <si>
    <t>Current</t>
  </si>
  <si>
    <t>Voltage</t>
  </si>
  <si>
    <t>Duration per day</t>
  </si>
  <si>
    <t>Power demand</t>
  </si>
  <si>
    <t>Energy demand per day</t>
  </si>
  <si>
    <t>System losses</t>
  </si>
  <si>
    <t>Location</t>
  </si>
  <si>
    <t>Energy yield in worst month</t>
  </si>
  <si>
    <r>
      <t>Nominal power (P</t>
    </r>
    <r>
      <rPr>
        <b/>
        <vertAlign val="subscript"/>
        <sz val="11"/>
        <rFont val="DIN-Regular"/>
        <family val="2"/>
      </rPr>
      <t>peak</t>
    </r>
    <r>
      <rPr>
        <b/>
        <sz val="11"/>
        <rFont val="DIN-Regular"/>
        <family val="2"/>
      </rPr>
      <t>) of solar panel</t>
    </r>
  </si>
  <si>
    <t>Annual solar yield</t>
  </si>
  <si>
    <t>Size of solar panel</t>
  </si>
  <si>
    <t>Energy Gap that Needs to be Covered by EFOY Pro</t>
  </si>
  <si>
    <t>Maximum energy gap</t>
  </si>
  <si>
    <t>Total energy gap per year</t>
  </si>
  <si>
    <t>to</t>
  </si>
  <si>
    <t>Autonomy*</t>
  </si>
  <si>
    <t>One EFOY fuel cartridge per device</t>
  </si>
  <si>
    <t>Fuel Cartridge M5</t>
  </si>
  <si>
    <t>Fuel Cartridge M10</t>
  </si>
  <si>
    <t>Fuel Cartridge M28</t>
  </si>
  <si>
    <t>Solar Yield</t>
  </si>
  <si>
    <t>Energy Yield Solar Panel (Crystalline Silicon Solar Module)</t>
  </si>
  <si>
    <t>Mar</t>
  </si>
  <si>
    <t>May</t>
  </si>
  <si>
    <t>Oct</t>
  </si>
  <si>
    <t>Dec</t>
  </si>
  <si>
    <r>
      <t>Disclaimer:</t>
    </r>
    <r>
      <rPr>
        <sz val="9"/>
        <rFont val="DIN-Regular"/>
        <family val="2"/>
      </rPr>
      <t xml:space="preserve">
SFC Energy AG takes no responsibility for correctness of this calculation. The values generated by the energy calculator are estimates under ideal conditions only and should not be taken as formal quotes.  The real energy yield from solar panel can depend on further factors like inclination, alignment and fouling of solar panels as well as shading due to buildings, trees, etc.</t>
    </r>
  </si>
  <si>
    <t>Summe</t>
  </si>
  <si>
    <t>Differenz</t>
  </si>
  <si>
    <t>Mexico, Mexico City</t>
  </si>
  <si>
    <t>Mexico, Monterrey</t>
  </si>
  <si>
    <t>USA, Los Angeles, CA</t>
  </si>
  <si>
    <t>USA, Atlanta, GA</t>
  </si>
  <si>
    <t>Italy, Palermo</t>
  </si>
  <si>
    <t>USA, Kansas City, KS</t>
  </si>
  <si>
    <t>USA, Denver, CO</t>
  </si>
  <si>
    <t>Greece, Thessaloniki</t>
  </si>
  <si>
    <t>Turkey, Ankara</t>
  </si>
  <si>
    <t>Spain, Barcelona</t>
  </si>
  <si>
    <t>Bulgaria, Sofia</t>
  </si>
  <si>
    <t>Switzerland, Zürich</t>
  </si>
  <si>
    <t>Hungary, Budapest</t>
  </si>
  <si>
    <t>USA, Seattle, WA</t>
  </si>
  <si>
    <t>Canada, Vancouver, BC</t>
  </si>
  <si>
    <t>United Kingdom, Cardiff</t>
  </si>
  <si>
    <t>Poland, Gdansk</t>
  </si>
  <si>
    <t>Lithuania, Vilnius</t>
  </si>
  <si>
    <t>Latvia, Riga</t>
  </si>
  <si>
    <t>Sweden, Gothenburg</t>
  </si>
  <si>
    <t>Estonia, Tallinn</t>
  </si>
  <si>
    <t>Norway, Trondheim</t>
  </si>
  <si>
    <t>Iceland, Reykjavík</t>
  </si>
  <si>
    <t>Finland, Rovaniemi</t>
  </si>
  <si>
    <t>* The shown values are average values for one year. The real autonomous runtime depends on season and may vary because of antifreeze mode as well as start/shut-down phases of EFOY Pro where not the full power output is generated.</t>
  </si>
  <si>
    <t>Ukraine, Kiev</t>
  </si>
  <si>
    <t>Romania, Bucharest</t>
  </si>
  <si>
    <t>Serbia, Belgrade</t>
  </si>
  <si>
    <t>Spain, Seville</t>
  </si>
  <si>
    <t>France, Nice</t>
  </si>
  <si>
    <t>Switzerland, Geneva</t>
  </si>
  <si>
    <t>Kenya, Nairobi</t>
  </si>
  <si>
    <t>Malaysia, Kuala Lumpur</t>
  </si>
  <si>
    <t>Thailand, Bangkok</t>
  </si>
  <si>
    <t>South Africa, Pretoria</t>
  </si>
  <si>
    <t>Israel, Tel Aviv</t>
  </si>
  <si>
    <t>South Africa, Capetown</t>
  </si>
  <si>
    <t>Australia, Sydney</t>
  </si>
  <si>
    <t>United Kingdom, Manchester</t>
  </si>
  <si>
    <t>Singapore, Singapore</t>
  </si>
  <si>
    <t>Colombia, Bogotá</t>
  </si>
  <si>
    <t>Sultanate of Brunei, Bandar Seri Begawan</t>
  </si>
  <si>
    <t>Venezuela, Caracas</t>
  </si>
  <si>
    <t>Colombia, Cartagena</t>
  </si>
  <si>
    <t>Peru, Lima</t>
  </si>
  <si>
    <t>Republic of China, Taipei City</t>
  </si>
  <si>
    <t>Argentina, Buenos Aires</t>
  </si>
  <si>
    <t>South Korea, Seoul</t>
  </si>
  <si>
    <t>New Zealand, Wellington</t>
  </si>
  <si>
    <t>Australian Antarctic Division</t>
  </si>
  <si>
    <t>Australia, Hobart</t>
  </si>
  <si>
    <t>Australia, Melbourne</t>
  </si>
  <si>
    <t>Australia, Perth</t>
  </si>
  <si>
    <r>
      <t xml:space="preserve">EFOY Pro + Solar Energy Calculator
</t>
    </r>
    <r>
      <rPr>
        <b/>
        <sz val="11"/>
        <color indexed="63"/>
        <rFont val="DIN-Regular"/>
        <family val="2"/>
      </rPr>
      <t>v3.0</t>
    </r>
  </si>
  <si>
    <t>EFOY Pro 800 bei 12 V</t>
  </si>
  <si>
    <t>EFOY Pro 2400 bei 12 V</t>
  </si>
  <si>
    <t>Four EFOY fuel cartridges per device**</t>
  </si>
  <si>
    <t>** Requires EFOY Pro Duo plus two DuoCartSwitch DCS1 to connect 4 EFOY fuel cartridges</t>
  </si>
  <si>
    <t>EFOY Pro 800</t>
  </si>
  <si>
    <t>EFOY Pro 2400</t>
  </si>
  <si>
    <t>Operating Hours per Year and per Device***</t>
  </si>
  <si>
    <t>*** Average values; actual yearly number of operating hours can vary depending on age of EFOY Pro unit</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</si>
</sst>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V&quot;"/>
    <numFmt numFmtId="165" formatCode="0\ &quot;W&quot;"/>
    <numFmt numFmtId="166" formatCode="0\ &quot;units&quot;"/>
    <numFmt numFmtId="167" formatCode="0,000\ &quot;Wh&quot;"/>
    <numFmt numFmtId="168" formatCode="0\ &quot;Wh/Tag&quot;"/>
    <numFmt numFmtId="169" formatCode="0.00\ &quot;A&quot;"/>
    <numFmt numFmtId="170" formatCode="0.0\ &quot;W&quot;"/>
    <numFmt numFmtId="171" formatCode="0\ &quot;Stunden&quot;"/>
    <numFmt numFmtId="172" formatCode="0.00\ &quot;kWh/m² und Tag&quot;"/>
    <numFmt numFmtId="173" formatCode="0\ &quot;Ah&quot;"/>
    <numFmt numFmtId="174" formatCode="0\ &quot;Wp&quot;"/>
    <numFmt numFmtId="175" formatCode="0\ %"/>
    <numFmt numFmtId="176" formatCode="00\ &quot;V&quot;"/>
    <numFmt numFmtId="177" formatCode="&quot;ca.&quot;\ 0.0\ &quot;m²&quot;"/>
    <numFmt numFmtId="178" formatCode="0.00\ &quot;kWh&quot;"/>
    <numFmt numFmtId="179" formatCode="0\ &quot;kWh&quot;"/>
    <numFmt numFmtId="180" formatCode="0.0\ &quot;hours&quot;"/>
    <numFmt numFmtId="181" formatCode="0\ &quot;Wh/day&quot;"/>
    <numFmt numFmtId="182" formatCode="&quot;(ca.&quot;\ 0.0\ &quot;ft²)&quot;"/>
    <numFmt numFmtId="183" formatCode="0.0\ &quot;kWh/year&quot;"/>
    <numFmt numFmtId="184" formatCode="0\ &quot;days&quot;"/>
    <numFmt numFmtId="185" formatCode="0\ &quot;hours&quot;"/>
    <numFmt numFmtId="186" formatCode="0\ &quot;h&quot;"/>
  </numFmts>
  <fonts count="40">
    <font>
      <sz val="10"/>
      <name val="Arial"/>
      <family val="0"/>
    </font>
    <font>
      <sz val="11"/>
      <color indexed="8"/>
      <name val="Calibri"/>
      <family val="2"/>
    </font>
    <font>
      <sz val="8"/>
      <name val="Arial"/>
      <family val="0"/>
    </font>
    <font>
      <sz val="10"/>
      <name val="DIN-Regular"/>
      <family val="2"/>
    </font>
    <font>
      <b/>
      <sz val="11"/>
      <name val="DIN-Regular"/>
      <family val="2"/>
    </font>
    <font>
      <sz val="11"/>
      <name val="DIN-Regular"/>
      <family val="2"/>
    </font>
    <font>
      <b/>
      <sz val="11"/>
      <color indexed="9"/>
      <name val="DIN-Regular"/>
      <family val="2"/>
    </font>
    <font>
      <sz val="11"/>
      <color indexed="63"/>
      <name val="DIN-Regular"/>
      <family val="2"/>
    </font>
    <font>
      <vertAlign val="superscript"/>
      <sz val="10"/>
      <name val="DIN-Regular"/>
      <family val="2"/>
    </font>
    <font>
      <sz val="10"/>
      <color indexed="8"/>
      <name val="DIN-Regular"/>
      <family val="2"/>
    </font>
    <font>
      <sz val="8"/>
      <color indexed="8"/>
      <name val="DIN-Regular"/>
      <family val="2"/>
    </font>
    <font>
      <b/>
      <vertAlign val="subscript"/>
      <sz val="11"/>
      <name val="DIN-Regular"/>
      <family val="2"/>
    </font>
    <font>
      <sz val="9"/>
      <name val="DIN-Regular"/>
      <family val="2"/>
    </font>
    <font>
      <b/>
      <sz val="9"/>
      <name val="DIN-Regular"/>
      <family val="2"/>
    </font>
    <font>
      <sz val="10"/>
      <color indexed="10"/>
      <name val="DIN-Regular"/>
      <family val="2"/>
    </font>
    <font>
      <b/>
      <sz val="16"/>
      <color indexed="63"/>
      <name val="DIN-Regular"/>
      <family val="2"/>
    </font>
    <font>
      <b/>
      <sz val="11"/>
      <color indexed="63"/>
      <name val="DIN-Regular"/>
      <family val="2"/>
    </font>
    <font>
      <b/>
      <sz val="10"/>
      <name val="Arial"/>
      <family val="0"/>
    </font>
    <font>
      <b/>
      <sz val="9"/>
      <color indexed="9"/>
      <name val="DIN-Regula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75"/>
      <color indexed="8"/>
      <name val="DIN-Regular"/>
      <family val="0"/>
    </font>
    <font>
      <sz val="8.05"/>
      <color indexed="8"/>
      <name val="DIN-Regular"/>
      <family val="0"/>
    </font>
    <font>
      <u val="single"/>
      <sz val="10"/>
      <color indexed="12"/>
      <name val="Arial"/>
      <family val="0"/>
    </font>
    <font>
      <u val="single"/>
      <sz val="10"/>
      <color indexed="36"/>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s>
  <borders count="2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top style="thin"/>
      <bottom style="thin"/>
    </border>
    <border>
      <left/>
      <right/>
      <top style="thin"/>
      <bottom style="thin"/>
    </border>
    <border>
      <left/>
      <right/>
      <top style="thin"/>
      <bottom/>
    </border>
    <border>
      <left style="thin"/>
      <right/>
      <top style="thin"/>
      <bottom/>
    </border>
    <border>
      <left style="thin"/>
      <right style="thin"/>
      <top/>
      <bottom style="thin"/>
    </border>
    <border>
      <left style="thin"/>
      <right/>
      <top/>
      <bottom style="thin"/>
    </border>
    <border>
      <left/>
      <right style="thin"/>
      <top/>
      <bottom style="thin"/>
    </border>
    <border>
      <left style="thin"/>
      <right style="thin"/>
      <top style="thin"/>
      <bottom/>
    </border>
    <border>
      <left style="thin"/>
      <right/>
      <top/>
      <bottom/>
    </border>
    <border>
      <left/>
      <right style="thin"/>
      <top style="thin"/>
      <bottom/>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7" fillId="20" borderId="1" applyNumberFormat="0" applyAlignment="0" applyProtection="0"/>
    <xf numFmtId="0" fontId="28" fillId="20" borderId="2" applyNumberFormat="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7" borderId="2" applyNumberFormat="0" applyAlignment="0" applyProtection="0"/>
    <xf numFmtId="0" fontId="33" fillId="0" borderId="3" applyNumberFormat="0" applyFill="0" applyAlignment="0" applyProtection="0"/>
    <xf numFmtId="0" fontId="32" fillId="0" borderId="0" applyNumberFormat="0" applyFill="0" applyBorder="0" applyAlignment="0" applyProtection="0"/>
    <xf numFmtId="0" fontId="23" fillId="4" borderId="0" applyNumberFormat="0" applyBorder="0" applyAlignment="0" applyProtection="0"/>
    <xf numFmtId="0" fontId="37" fillId="0" borderId="0" applyNumberFormat="0" applyFill="0" applyBorder="0" applyAlignment="0" applyProtection="0"/>
    <xf numFmtId="0" fontId="2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4" fillId="3"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0" fillId="23" borderId="9" applyNumberFormat="0" applyAlignment="0" applyProtection="0"/>
  </cellStyleXfs>
  <cellXfs count="136">
    <xf numFmtId="0" fontId="0" fillId="0" borderId="0" xfId="0" applyAlignment="1">
      <alignment/>
    </xf>
    <xf numFmtId="0" fontId="3" fillId="24" borderId="0" xfId="0" applyFont="1" applyFill="1" applyBorder="1" applyAlignment="1" applyProtection="1">
      <alignment wrapText="1"/>
      <protection hidden="1"/>
    </xf>
    <xf numFmtId="0" fontId="5" fillId="24" borderId="0" xfId="0" applyFont="1" applyFill="1" applyBorder="1" applyAlignment="1" applyProtection="1">
      <alignment wrapText="1"/>
      <protection hidden="1"/>
    </xf>
    <xf numFmtId="0" fontId="5" fillId="24" borderId="0" xfId="0" applyFont="1" applyFill="1" applyBorder="1" applyAlignment="1" applyProtection="1">
      <alignment horizontal="left" wrapText="1"/>
      <protection hidden="1"/>
    </xf>
    <xf numFmtId="0" fontId="4" fillId="20" borderId="10" xfId="0" applyFont="1" applyFill="1" applyBorder="1" applyAlignment="1" applyProtection="1">
      <alignment horizontal="left" wrapText="1"/>
      <protection hidden="1"/>
    </xf>
    <xf numFmtId="0" fontId="4" fillId="24" borderId="0" xfId="0" applyFont="1" applyFill="1" applyBorder="1" applyAlignment="1" applyProtection="1">
      <alignment horizontal="left" wrapText="1"/>
      <protection hidden="1"/>
    </xf>
    <xf numFmtId="0" fontId="5" fillId="24" borderId="0" xfId="0" applyFont="1" applyFill="1" applyAlignment="1" applyProtection="1">
      <alignment wrapText="1"/>
      <protection hidden="1"/>
    </xf>
    <xf numFmtId="0" fontId="3" fillId="24" borderId="0" xfId="0" applyFont="1" applyFill="1" applyAlignment="1" applyProtection="1">
      <alignment wrapText="1"/>
      <protection hidden="1"/>
    </xf>
    <xf numFmtId="0" fontId="3" fillId="0" borderId="0" xfId="0" applyFont="1" applyAlignment="1" applyProtection="1">
      <alignment wrapText="1"/>
      <protection hidden="1"/>
    </xf>
    <xf numFmtId="0" fontId="5" fillId="24" borderId="0" xfId="0" applyFont="1" applyFill="1" applyBorder="1" applyAlignment="1" applyProtection="1">
      <alignment horizontal="center" wrapText="1"/>
      <protection hidden="1"/>
    </xf>
    <xf numFmtId="164" fontId="5" fillId="24" borderId="0" xfId="0" applyNumberFormat="1" applyFont="1" applyFill="1" applyBorder="1" applyAlignment="1" applyProtection="1">
      <alignment wrapText="1"/>
      <protection hidden="1"/>
    </xf>
    <xf numFmtId="171" fontId="5" fillId="24" borderId="0" xfId="0" applyNumberFormat="1" applyFont="1" applyFill="1" applyBorder="1" applyAlignment="1" applyProtection="1">
      <alignment vertical="center" wrapText="1"/>
      <protection hidden="1"/>
    </xf>
    <xf numFmtId="164" fontId="4" fillId="24" borderId="0" xfId="0" applyNumberFormat="1" applyFont="1" applyFill="1" applyBorder="1" applyAlignment="1" applyProtection="1">
      <alignment wrapText="1"/>
      <protection hidden="1"/>
    </xf>
    <xf numFmtId="168" fontId="4" fillId="24" borderId="0" xfId="0" applyNumberFormat="1" applyFont="1" applyFill="1" applyBorder="1" applyAlignment="1" applyProtection="1">
      <alignment vertical="center" wrapText="1"/>
      <protection hidden="1"/>
    </xf>
    <xf numFmtId="0" fontId="6" fillId="24" borderId="0" xfId="0" applyFont="1" applyFill="1" applyBorder="1" applyAlignment="1" applyProtection="1">
      <alignment wrapText="1"/>
      <protection hidden="1"/>
    </xf>
    <xf numFmtId="0" fontId="3" fillId="24" borderId="0" xfId="0" applyFont="1" applyFill="1" applyBorder="1" applyAlignment="1" applyProtection="1">
      <alignment horizontal="left" wrapText="1"/>
      <protection hidden="1"/>
    </xf>
    <xf numFmtId="0" fontId="9" fillId="24" borderId="0" xfId="0" applyFont="1" applyFill="1" applyBorder="1" applyAlignment="1">
      <alignment wrapText="1"/>
    </xf>
    <xf numFmtId="0" fontId="5" fillId="0" borderId="0" xfId="0" applyFont="1" applyAlignment="1">
      <alignment wrapText="1"/>
    </xf>
    <xf numFmtId="0" fontId="7" fillId="24" borderId="0" xfId="0" applyFont="1" applyFill="1" applyBorder="1" applyAlignment="1" applyProtection="1">
      <alignment vertical="center" wrapText="1"/>
      <protection hidden="1"/>
    </xf>
    <xf numFmtId="0" fontId="14" fillId="24" borderId="0" xfId="0" applyFont="1" applyFill="1" applyBorder="1" applyAlignment="1">
      <alignment horizontal="left" wrapText="1"/>
    </xf>
    <xf numFmtId="0" fontId="3" fillId="24" borderId="0" xfId="0" applyFont="1" applyFill="1" applyBorder="1" applyAlignment="1">
      <alignment wrapText="1"/>
    </xf>
    <xf numFmtId="176" fontId="5" fillId="24" borderId="0" xfId="0" applyNumberFormat="1" applyFont="1" applyFill="1" applyBorder="1" applyAlignment="1" applyProtection="1">
      <alignment wrapText="1"/>
      <protection hidden="1"/>
    </xf>
    <xf numFmtId="0" fontId="10" fillId="24" borderId="0" xfId="0" applyFont="1" applyFill="1" applyBorder="1" applyAlignment="1" applyProtection="1">
      <alignment horizontal="left" wrapText="1"/>
      <protection hidden="1"/>
    </xf>
    <xf numFmtId="0" fontId="4" fillId="20" borderId="11" xfId="0" applyFont="1" applyFill="1" applyBorder="1" applyAlignment="1" applyProtection="1">
      <alignment vertical="center" wrapText="1"/>
      <protection hidden="1"/>
    </xf>
    <xf numFmtId="0" fontId="5" fillId="24" borderId="12" xfId="0" applyFont="1" applyFill="1" applyBorder="1" applyAlignment="1" applyProtection="1">
      <alignment vertical="center" wrapText="1"/>
      <protection hidden="1"/>
    </xf>
    <xf numFmtId="0" fontId="5" fillId="24" borderId="13" xfId="0" applyFont="1" applyFill="1" applyBorder="1" applyAlignment="1" applyProtection="1">
      <alignment vertical="center" wrapText="1"/>
      <protection hidden="1"/>
    </xf>
    <xf numFmtId="0" fontId="4" fillId="20" borderId="14" xfId="0" applyFont="1" applyFill="1" applyBorder="1" applyAlignment="1" applyProtection="1">
      <alignment vertical="center" wrapText="1"/>
      <protection hidden="1"/>
    </xf>
    <xf numFmtId="0" fontId="4" fillId="20" borderId="10" xfId="0" applyFont="1" applyFill="1" applyBorder="1" applyAlignment="1" applyProtection="1">
      <alignment vertical="center" wrapText="1"/>
      <protection hidden="1"/>
    </xf>
    <xf numFmtId="0" fontId="5" fillId="24" borderId="10" xfId="0" applyFont="1" applyFill="1" applyBorder="1" applyAlignment="1" applyProtection="1">
      <alignment vertical="center" wrapText="1"/>
      <protection hidden="1"/>
    </xf>
    <xf numFmtId="0" fontId="5" fillId="20" borderId="10" xfId="0" applyFont="1" applyFill="1" applyBorder="1" applyAlignment="1" applyProtection="1">
      <alignment vertical="center" wrapText="1"/>
      <protection hidden="1"/>
    </xf>
    <xf numFmtId="0" fontId="4" fillId="20" borderId="15" xfId="0" applyFont="1" applyFill="1" applyBorder="1" applyAlignment="1" applyProtection="1">
      <alignment vertical="center" wrapText="1"/>
      <protection hidden="1"/>
    </xf>
    <xf numFmtId="0" fontId="5" fillId="20" borderId="15" xfId="0" applyFont="1" applyFill="1" applyBorder="1" applyAlignment="1" applyProtection="1">
      <alignment vertical="center" wrapText="1"/>
      <protection hidden="1"/>
    </xf>
    <xf numFmtId="0" fontId="5" fillId="24" borderId="16" xfId="0" applyFont="1" applyFill="1" applyBorder="1" applyAlignment="1" applyProtection="1">
      <alignment vertical="center" wrapText="1"/>
      <protection hidden="1"/>
    </xf>
    <xf numFmtId="0" fontId="5" fillId="24" borderId="0" xfId="0" applyFont="1" applyFill="1" applyBorder="1" applyAlignment="1" applyProtection="1">
      <alignment vertical="center" wrapText="1"/>
      <protection hidden="1"/>
    </xf>
    <xf numFmtId="0" fontId="4" fillId="20" borderId="10" xfId="0" applyFont="1" applyFill="1" applyBorder="1" applyAlignment="1" applyProtection="1">
      <alignment horizontal="left" vertical="center" wrapText="1"/>
      <protection hidden="1"/>
    </xf>
    <xf numFmtId="0" fontId="4" fillId="20" borderId="11" xfId="0" applyFont="1" applyFill="1" applyBorder="1" applyAlignment="1" applyProtection="1">
      <alignment horizontal="left" vertical="center" wrapText="1"/>
      <protection hidden="1"/>
    </xf>
    <xf numFmtId="0" fontId="5" fillId="20" borderId="12" xfId="0" applyFont="1" applyFill="1" applyBorder="1" applyAlignment="1" applyProtection="1">
      <alignment vertical="center" wrapText="1"/>
      <protection hidden="1"/>
    </xf>
    <xf numFmtId="173" fontId="5" fillId="20" borderId="16" xfId="0" applyNumberFormat="1" applyFont="1" applyFill="1" applyBorder="1" applyAlignment="1" applyProtection="1">
      <alignment horizontal="right" vertical="center" wrapText="1"/>
      <protection hidden="1"/>
    </xf>
    <xf numFmtId="173" fontId="5" fillId="20" borderId="17" xfId="0" applyNumberFormat="1" applyFont="1" applyFill="1" applyBorder="1" applyAlignment="1" applyProtection="1">
      <alignment horizontal="left" vertical="center" wrapText="1"/>
      <protection hidden="1"/>
    </xf>
    <xf numFmtId="164" fontId="4" fillId="20" borderId="10" xfId="0" applyNumberFormat="1" applyFont="1" applyFill="1" applyBorder="1" applyAlignment="1" applyProtection="1">
      <alignment horizontal="left" vertical="center" wrapText="1"/>
      <protection hidden="1"/>
    </xf>
    <xf numFmtId="173" fontId="5" fillId="20" borderId="16" xfId="0" applyNumberFormat="1" applyFont="1" applyFill="1" applyBorder="1" applyAlignment="1" applyProtection="1">
      <alignment vertical="center" wrapText="1"/>
      <protection hidden="1"/>
    </xf>
    <xf numFmtId="0" fontId="6" fillId="25" borderId="11" xfId="0" applyFont="1" applyFill="1" applyBorder="1" applyAlignment="1" applyProtection="1">
      <alignment vertical="center" wrapText="1"/>
      <protection hidden="1"/>
    </xf>
    <xf numFmtId="0" fontId="6" fillId="25" borderId="12" xfId="0" applyFont="1" applyFill="1" applyBorder="1" applyAlignment="1" applyProtection="1">
      <alignment vertical="center" wrapText="1"/>
      <protection hidden="1"/>
    </xf>
    <xf numFmtId="167" fontId="5" fillId="20" borderId="10" xfId="0" applyNumberFormat="1" applyFont="1" applyFill="1" applyBorder="1" applyAlignment="1" applyProtection="1">
      <alignment horizontal="center" vertical="center" wrapText="1"/>
      <protection hidden="1"/>
    </xf>
    <xf numFmtId="0" fontId="4" fillId="20" borderId="12" xfId="0" applyFont="1" applyFill="1" applyBorder="1" applyAlignment="1" applyProtection="1">
      <alignment horizontal="left" vertical="center" wrapText="1"/>
      <protection hidden="1"/>
    </xf>
    <xf numFmtId="0" fontId="13" fillId="0" borderId="10" xfId="0" applyNumberFormat="1" applyFont="1" applyBorder="1" applyAlignment="1">
      <alignment textRotation="60"/>
    </xf>
    <xf numFmtId="0" fontId="4" fillId="20" borderId="18" xfId="0" applyFont="1" applyFill="1" applyBorder="1" applyAlignment="1" applyProtection="1">
      <alignment horizontal="left" vertical="center" wrapText="1"/>
      <protection hidden="1"/>
    </xf>
    <xf numFmtId="0" fontId="5" fillId="24" borderId="0" xfId="0" applyFont="1" applyFill="1" applyBorder="1" applyAlignment="1" applyProtection="1">
      <alignment horizontal="center" vertical="center" wrapText="1"/>
      <protection hidden="1"/>
    </xf>
    <xf numFmtId="0" fontId="6" fillId="25" borderId="18" xfId="0" applyFont="1" applyFill="1" applyBorder="1" applyAlignment="1" applyProtection="1">
      <alignment vertical="center" wrapText="1"/>
      <protection hidden="1"/>
    </xf>
    <xf numFmtId="0" fontId="6" fillId="25" borderId="10" xfId="0" applyFont="1" applyFill="1" applyBorder="1" applyAlignment="1" applyProtection="1">
      <alignment horizontal="left" vertical="center" wrapText="1"/>
      <protection hidden="1"/>
    </xf>
    <xf numFmtId="178" fontId="5" fillId="20" borderId="10" xfId="0" applyNumberFormat="1" applyFont="1" applyFill="1" applyBorder="1" applyAlignment="1" applyProtection="1">
      <alignment horizontal="left" vertical="center" wrapText="1"/>
      <protection hidden="1"/>
    </xf>
    <xf numFmtId="0" fontId="13" fillId="20" borderId="10" xfId="0" applyNumberFormat="1" applyFont="1" applyFill="1" applyBorder="1" applyAlignment="1">
      <alignment textRotation="60"/>
    </xf>
    <xf numFmtId="0" fontId="14" fillId="24" borderId="0" xfId="0" applyNumberFormat="1" applyFont="1" applyFill="1" applyBorder="1" applyAlignment="1">
      <alignment horizontal="left"/>
    </xf>
    <xf numFmtId="0" fontId="14" fillId="24" borderId="0" xfId="0" applyFont="1" applyFill="1" applyBorder="1" applyAlignment="1">
      <alignment horizontal="left"/>
    </xf>
    <xf numFmtId="0" fontId="12" fillId="20" borderId="10" xfId="0" applyNumberFormat="1" applyFont="1" applyFill="1" applyBorder="1" applyAlignment="1">
      <alignment/>
    </xf>
    <xf numFmtId="0" fontId="3" fillId="24" borderId="19" xfId="0" applyFont="1" applyFill="1" applyBorder="1" applyAlignment="1">
      <alignment wrapText="1"/>
    </xf>
    <xf numFmtId="0" fontId="5" fillId="24" borderId="0" xfId="0" applyFont="1" applyFill="1" applyBorder="1" applyAlignment="1" applyProtection="1">
      <alignment/>
      <protection hidden="1"/>
    </xf>
    <xf numFmtId="186" fontId="7" fillId="20" borderId="10" xfId="0" applyNumberFormat="1" applyFont="1" applyFill="1" applyBorder="1" applyAlignment="1" applyProtection="1">
      <alignment horizontal="center" wrapText="1"/>
      <protection hidden="1"/>
    </xf>
    <xf numFmtId="1" fontId="4" fillId="20" borderId="11" xfId="0" applyNumberFormat="1" applyFont="1" applyFill="1" applyBorder="1" applyAlignment="1" applyProtection="1">
      <alignment horizontal="right" vertical="center" wrapText="1"/>
      <protection hidden="1"/>
    </xf>
    <xf numFmtId="0" fontId="5" fillId="0" borderId="0" xfId="0" applyFont="1" applyFill="1" applyBorder="1" applyAlignment="1" applyProtection="1">
      <alignment horizontal="left" wrapText="1"/>
      <protection hidden="1"/>
    </xf>
    <xf numFmtId="0" fontId="12" fillId="20" borderId="10" xfId="0" applyNumberFormat="1" applyFont="1" applyFill="1" applyBorder="1" applyAlignment="1">
      <alignment/>
    </xf>
    <xf numFmtId="0" fontId="12" fillId="0" borderId="10" xfId="0" applyNumberFormat="1" applyFont="1" applyFill="1" applyBorder="1" applyAlignment="1">
      <alignment/>
    </xf>
    <xf numFmtId="0" fontId="12" fillId="0" borderId="10" xfId="0" applyNumberFormat="1" applyFont="1" applyFill="1" applyBorder="1" applyAlignment="1">
      <alignment/>
    </xf>
    <xf numFmtId="2" fontId="5" fillId="24" borderId="0" xfId="0" applyNumberFormat="1" applyFont="1" applyFill="1" applyBorder="1" applyAlignment="1" applyProtection="1">
      <alignment wrapText="1"/>
      <protection hidden="1"/>
    </xf>
    <xf numFmtId="164" fontId="5" fillId="24" borderId="11" xfId="0" applyNumberFormat="1" applyFont="1" applyFill="1" applyBorder="1" applyAlignment="1" applyProtection="1">
      <alignment horizontal="center" vertical="center" wrapText="1"/>
      <protection hidden="1" locked="0"/>
    </xf>
    <xf numFmtId="181" fontId="5" fillId="20" borderId="20" xfId="0" applyNumberFormat="1" applyFont="1" applyFill="1" applyBorder="1" applyAlignment="1" applyProtection="1">
      <alignment horizontal="center" vertical="center" wrapText="1"/>
      <protection hidden="1"/>
    </xf>
    <xf numFmtId="179" fontId="5" fillId="20" borderId="11" xfId="0" applyNumberFormat="1" applyFont="1" applyFill="1" applyBorder="1" applyAlignment="1" applyProtection="1">
      <alignment horizontal="center" vertical="center" wrapText="1"/>
      <protection hidden="1"/>
    </xf>
    <xf numFmtId="179" fontId="5" fillId="20" borderId="21" xfId="0" applyNumberFormat="1" applyFont="1" applyFill="1" applyBorder="1" applyAlignment="1" applyProtection="1">
      <alignment horizontal="center" vertical="center" wrapText="1"/>
      <protection hidden="1"/>
    </xf>
    <xf numFmtId="172" fontId="5" fillId="20" borderId="11" xfId="0" applyNumberFormat="1" applyFont="1" applyFill="1" applyBorder="1" applyAlignment="1" applyProtection="1">
      <alignment horizontal="center" vertical="center" wrapText="1"/>
      <protection hidden="1"/>
    </xf>
    <xf numFmtId="172" fontId="5" fillId="20" borderId="12" xfId="0" applyNumberFormat="1" applyFont="1" applyFill="1" applyBorder="1" applyAlignment="1" applyProtection="1">
      <alignment horizontal="center" vertical="center" wrapText="1"/>
      <protection hidden="1"/>
    </xf>
    <xf numFmtId="172" fontId="5" fillId="20" borderId="21" xfId="0" applyNumberFormat="1" applyFont="1" applyFill="1" applyBorder="1" applyAlignment="1" applyProtection="1">
      <alignment horizontal="center" vertical="center" wrapText="1"/>
      <protection hidden="1"/>
    </xf>
    <xf numFmtId="0" fontId="5" fillId="24" borderId="0" xfId="0" applyFont="1" applyFill="1" applyBorder="1" applyAlignment="1" applyProtection="1">
      <alignment horizontal="center" wrapText="1"/>
      <protection hidden="1"/>
    </xf>
    <xf numFmtId="177" fontId="5" fillId="20" borderId="11" xfId="0" applyNumberFormat="1" applyFont="1" applyFill="1" applyBorder="1" applyAlignment="1" applyProtection="1">
      <alignment horizontal="center" vertical="center" wrapText="1"/>
      <protection hidden="1"/>
    </xf>
    <xf numFmtId="177" fontId="5" fillId="20" borderId="12" xfId="0" applyNumberFormat="1" applyFont="1" applyFill="1" applyBorder="1" applyAlignment="1" applyProtection="1">
      <alignment horizontal="center" vertical="center" wrapText="1"/>
      <protection hidden="1"/>
    </xf>
    <xf numFmtId="182" fontId="5" fillId="20" borderId="12" xfId="0" applyNumberFormat="1" applyFont="1" applyFill="1" applyBorder="1" applyAlignment="1" applyProtection="1">
      <alignment horizontal="center" vertical="center" wrapText="1"/>
      <protection hidden="1"/>
    </xf>
    <xf numFmtId="182" fontId="5" fillId="20" borderId="21" xfId="0" applyNumberFormat="1" applyFont="1" applyFill="1" applyBorder="1" applyAlignment="1" applyProtection="1">
      <alignment horizontal="center" vertical="center" wrapText="1"/>
      <protection hidden="1"/>
    </xf>
    <xf numFmtId="172" fontId="5" fillId="20" borderId="10" xfId="0" applyNumberFormat="1" applyFont="1" applyFill="1" applyBorder="1" applyAlignment="1" applyProtection="1">
      <alignment horizontal="center" vertical="center" wrapText="1"/>
      <protection hidden="1"/>
    </xf>
    <xf numFmtId="0" fontId="6" fillId="25" borderId="14" xfId="0" applyFont="1" applyFill="1" applyBorder="1" applyAlignment="1" applyProtection="1">
      <alignment horizontal="center" vertical="center" wrapText="1"/>
      <protection hidden="1"/>
    </xf>
    <xf numFmtId="0" fontId="6" fillId="25" borderId="13" xfId="0" applyFont="1" applyFill="1" applyBorder="1" applyAlignment="1" applyProtection="1">
      <alignment horizontal="center" vertical="center" wrapText="1"/>
      <protection hidden="1"/>
    </xf>
    <xf numFmtId="0" fontId="6" fillId="25" borderId="20" xfId="0" applyFont="1" applyFill="1" applyBorder="1" applyAlignment="1" applyProtection="1">
      <alignment horizontal="center" vertical="center" wrapText="1"/>
      <protection hidden="1"/>
    </xf>
    <xf numFmtId="0" fontId="5" fillId="24" borderId="13" xfId="0" applyFont="1" applyFill="1" applyBorder="1" applyAlignment="1" applyProtection="1">
      <alignment horizontal="center" vertical="center" wrapText="1"/>
      <protection hidden="1"/>
    </xf>
    <xf numFmtId="0" fontId="5" fillId="24" borderId="0" xfId="0" applyFont="1" applyFill="1" applyBorder="1" applyAlignment="1" applyProtection="1">
      <alignment horizontal="center" vertical="center" wrapText="1"/>
      <protection hidden="1"/>
    </xf>
    <xf numFmtId="183" fontId="5" fillId="20" borderId="14" xfId="0" applyNumberFormat="1" applyFont="1" applyFill="1" applyBorder="1" applyAlignment="1" applyProtection="1">
      <alignment horizontal="center" vertical="center" wrapText="1"/>
      <protection hidden="1"/>
    </xf>
    <xf numFmtId="183" fontId="5" fillId="20" borderId="13" xfId="0" applyNumberFormat="1" applyFont="1" applyFill="1" applyBorder="1" applyAlignment="1" applyProtection="1">
      <alignment horizontal="center" vertical="center" wrapText="1"/>
      <protection hidden="1"/>
    </xf>
    <xf numFmtId="183" fontId="5" fillId="20" borderId="20" xfId="0" applyNumberFormat="1" applyFont="1" applyFill="1" applyBorder="1" applyAlignment="1" applyProtection="1">
      <alignment horizontal="center" vertical="center" wrapText="1"/>
      <protection hidden="1"/>
    </xf>
    <xf numFmtId="0" fontId="8" fillId="24" borderId="12" xfId="0" applyFont="1" applyFill="1" applyBorder="1" applyAlignment="1" applyProtection="1">
      <alignment horizontal="center" vertical="center" wrapText="1"/>
      <protection hidden="1"/>
    </xf>
    <xf numFmtId="184" fontId="5" fillId="20" borderId="11" xfId="0" applyNumberFormat="1" applyFont="1" applyFill="1" applyBorder="1" applyAlignment="1" applyProtection="1">
      <alignment horizontal="center" vertical="center" wrapText="1"/>
      <protection hidden="1"/>
    </xf>
    <xf numFmtId="184" fontId="5" fillId="20" borderId="21" xfId="0" applyNumberFormat="1" applyFont="1" applyFill="1" applyBorder="1" applyAlignment="1" applyProtection="1">
      <alignment horizontal="center" vertical="center" wrapText="1"/>
      <protection hidden="1"/>
    </xf>
    <xf numFmtId="166" fontId="4" fillId="20" borderId="12" xfId="0" applyNumberFormat="1" applyFont="1" applyFill="1" applyBorder="1" applyAlignment="1" applyProtection="1">
      <alignment horizontal="left" vertical="center" wrapText="1"/>
      <protection hidden="1"/>
    </xf>
    <xf numFmtId="166" fontId="4" fillId="20" borderId="21" xfId="0" applyNumberFormat="1" applyFont="1" applyFill="1" applyBorder="1" applyAlignment="1" applyProtection="1">
      <alignment horizontal="left" vertical="center" wrapText="1"/>
      <protection hidden="1"/>
    </xf>
    <xf numFmtId="0" fontId="5" fillId="20" borderId="12" xfId="0" applyFont="1" applyFill="1" applyBorder="1" applyAlignment="1" applyProtection="1">
      <alignment horizontal="center" vertical="center" wrapText="1"/>
      <protection hidden="1"/>
    </xf>
    <xf numFmtId="181" fontId="5" fillId="20" borderId="14" xfId="0" applyNumberFormat="1" applyFont="1" applyFill="1" applyBorder="1" applyAlignment="1" applyProtection="1">
      <alignment horizontal="center" vertical="center" wrapText="1"/>
      <protection hidden="1"/>
    </xf>
    <xf numFmtId="181" fontId="5" fillId="20" borderId="13" xfId="0" applyNumberFormat="1" applyFont="1" applyFill="1" applyBorder="1" applyAlignment="1" applyProtection="1">
      <alignment horizontal="center" vertical="center" wrapText="1"/>
      <protection hidden="1"/>
    </xf>
    <xf numFmtId="164" fontId="5" fillId="24" borderId="12" xfId="0" applyNumberFormat="1" applyFont="1" applyFill="1" applyBorder="1" applyAlignment="1" applyProtection="1">
      <alignment horizontal="center" vertical="center" wrapText="1"/>
      <protection hidden="1" locked="0"/>
    </xf>
    <xf numFmtId="164" fontId="5" fillId="24" borderId="21" xfId="0" applyNumberFormat="1" applyFont="1" applyFill="1" applyBorder="1" applyAlignment="1" applyProtection="1">
      <alignment horizontal="center" vertical="center" wrapText="1"/>
      <protection hidden="1" locked="0"/>
    </xf>
    <xf numFmtId="180" fontId="5" fillId="24" borderId="11" xfId="0" applyNumberFormat="1" applyFont="1" applyFill="1" applyBorder="1" applyAlignment="1" applyProtection="1">
      <alignment horizontal="center" vertical="center" wrapText="1"/>
      <protection hidden="1" locked="0"/>
    </xf>
    <xf numFmtId="180" fontId="5" fillId="24" borderId="12" xfId="0" applyNumberFormat="1" applyFont="1" applyFill="1" applyBorder="1" applyAlignment="1" applyProtection="1">
      <alignment horizontal="center" vertical="center" wrapText="1"/>
      <protection hidden="1" locked="0"/>
    </xf>
    <xf numFmtId="180" fontId="5" fillId="24" borderId="21" xfId="0" applyNumberFormat="1" applyFont="1" applyFill="1" applyBorder="1" applyAlignment="1" applyProtection="1">
      <alignment horizontal="center" vertical="center" wrapText="1"/>
      <protection hidden="1" locked="0"/>
    </xf>
    <xf numFmtId="0" fontId="4" fillId="24" borderId="12" xfId="0" applyFont="1" applyFill="1" applyBorder="1" applyAlignment="1" applyProtection="1">
      <alignment horizontal="center" vertical="center" wrapText="1"/>
      <protection hidden="1"/>
    </xf>
    <xf numFmtId="0" fontId="18" fillId="25" borderId="11" xfId="0" applyFont="1" applyFill="1" applyBorder="1" applyAlignment="1" applyProtection="1">
      <alignment horizontal="center" vertical="center" wrapText="1"/>
      <protection hidden="1"/>
    </xf>
    <xf numFmtId="0" fontId="18" fillId="25" borderId="21" xfId="0" applyFont="1" applyFill="1" applyBorder="1" applyAlignment="1" applyProtection="1">
      <alignment horizontal="center" vertical="center" wrapText="1"/>
      <protection hidden="1"/>
    </xf>
    <xf numFmtId="179" fontId="4" fillId="20" borderId="14" xfId="0" applyNumberFormat="1" applyFont="1" applyFill="1" applyBorder="1" applyAlignment="1" applyProtection="1">
      <alignment horizontal="center" vertical="center" wrapText="1"/>
      <protection hidden="1"/>
    </xf>
    <xf numFmtId="179" fontId="4" fillId="20" borderId="13" xfId="0" applyNumberFormat="1" applyFont="1" applyFill="1" applyBorder="1" applyAlignment="1" applyProtection="1">
      <alignment horizontal="center" vertical="center" wrapText="1"/>
      <protection hidden="1"/>
    </xf>
    <xf numFmtId="179" fontId="4" fillId="20" borderId="20" xfId="0" applyNumberFormat="1" applyFont="1" applyFill="1" applyBorder="1" applyAlignment="1" applyProtection="1">
      <alignment horizontal="center" vertical="center" wrapText="1"/>
      <protection hidden="1"/>
    </xf>
    <xf numFmtId="0" fontId="15" fillId="24" borderId="0" xfId="0" applyFont="1" applyFill="1" applyBorder="1" applyAlignment="1" applyProtection="1">
      <alignment horizontal="left" vertical="center" wrapText="1"/>
      <protection hidden="1"/>
    </xf>
    <xf numFmtId="174" fontId="5" fillId="24" borderId="11" xfId="0" applyNumberFormat="1" applyFont="1" applyFill="1" applyBorder="1" applyAlignment="1" applyProtection="1">
      <alignment horizontal="center" vertical="center" wrapText="1"/>
      <protection hidden="1" locked="0"/>
    </xf>
    <xf numFmtId="174" fontId="5" fillId="24" borderId="12" xfId="0" applyNumberFormat="1" applyFont="1" applyFill="1" applyBorder="1" applyAlignment="1" applyProtection="1">
      <alignment horizontal="center" vertical="center" wrapText="1"/>
      <protection hidden="1" locked="0"/>
    </xf>
    <xf numFmtId="174" fontId="5" fillId="24" borderId="21" xfId="0" applyNumberFormat="1" applyFont="1" applyFill="1" applyBorder="1" applyAlignment="1" applyProtection="1">
      <alignment horizontal="center" vertical="center" wrapText="1"/>
      <protection hidden="1" locked="0"/>
    </xf>
    <xf numFmtId="175" fontId="5" fillId="24" borderId="11" xfId="0" applyNumberFormat="1" applyFont="1" applyFill="1" applyBorder="1" applyAlignment="1" applyProtection="1">
      <alignment horizontal="center" vertical="center" wrapText="1"/>
      <protection hidden="1" locked="0"/>
    </xf>
    <xf numFmtId="175" fontId="5" fillId="24" borderId="12" xfId="0" applyNumberFormat="1" applyFont="1" applyFill="1" applyBorder="1" applyAlignment="1" applyProtection="1">
      <alignment horizontal="center" vertical="center" wrapText="1"/>
      <protection hidden="1" locked="0"/>
    </xf>
    <xf numFmtId="175" fontId="5" fillId="24" borderId="21" xfId="0" applyNumberFormat="1" applyFont="1" applyFill="1" applyBorder="1" applyAlignment="1" applyProtection="1">
      <alignment horizontal="center" vertical="center" wrapText="1"/>
      <protection hidden="1" locked="0"/>
    </xf>
    <xf numFmtId="169" fontId="5" fillId="24" borderId="11" xfId="0" applyNumberFormat="1" applyFont="1" applyFill="1" applyBorder="1" applyAlignment="1" applyProtection="1">
      <alignment horizontal="center" vertical="center" wrapText="1"/>
      <protection hidden="1" locked="0"/>
    </xf>
    <xf numFmtId="169" fontId="5" fillId="24" borderId="12" xfId="0" applyNumberFormat="1" applyFont="1" applyFill="1" applyBorder="1" applyAlignment="1" applyProtection="1">
      <alignment horizontal="center" vertical="center" wrapText="1"/>
      <protection hidden="1" locked="0"/>
    </xf>
    <xf numFmtId="169" fontId="5" fillId="24" borderId="21" xfId="0" applyNumberFormat="1" applyFont="1" applyFill="1" applyBorder="1" applyAlignment="1" applyProtection="1">
      <alignment horizontal="center" vertical="center" wrapText="1"/>
      <protection hidden="1" locked="0"/>
    </xf>
    <xf numFmtId="181" fontId="4" fillId="20" borderId="11" xfId="0" applyNumberFormat="1" applyFont="1" applyFill="1" applyBorder="1" applyAlignment="1" applyProtection="1">
      <alignment horizontal="center" vertical="center" wrapText="1"/>
      <protection hidden="1"/>
    </xf>
    <xf numFmtId="181" fontId="4" fillId="20" borderId="12" xfId="0" applyNumberFormat="1" applyFont="1" applyFill="1" applyBorder="1" applyAlignment="1" applyProtection="1">
      <alignment horizontal="center" vertical="center" wrapText="1"/>
      <protection hidden="1"/>
    </xf>
    <xf numFmtId="181" fontId="4" fillId="20" borderId="21" xfId="0" applyNumberFormat="1" applyFont="1" applyFill="1" applyBorder="1" applyAlignment="1" applyProtection="1">
      <alignment horizontal="center" vertical="center" wrapText="1"/>
      <protection hidden="1"/>
    </xf>
    <xf numFmtId="0" fontId="6" fillId="25" borderId="11" xfId="0" applyFont="1" applyFill="1" applyBorder="1" applyAlignment="1" applyProtection="1">
      <alignment horizontal="left" vertical="center" wrapText="1"/>
      <protection hidden="1"/>
    </xf>
    <xf numFmtId="0" fontId="6" fillId="25" borderId="12" xfId="0" applyFont="1" applyFill="1" applyBorder="1" applyAlignment="1" applyProtection="1">
      <alignment horizontal="left" vertical="center" wrapText="1"/>
      <protection hidden="1"/>
    </xf>
    <xf numFmtId="0" fontId="6" fillId="25" borderId="21" xfId="0" applyFont="1" applyFill="1" applyBorder="1" applyAlignment="1" applyProtection="1">
      <alignment horizontal="left" vertical="center" wrapText="1"/>
      <protection hidden="1"/>
    </xf>
    <xf numFmtId="0" fontId="5" fillId="24" borderId="22" xfId="0" applyFont="1" applyFill="1" applyBorder="1" applyAlignment="1" applyProtection="1">
      <alignment horizontal="center" wrapText="1"/>
      <protection hidden="1"/>
    </xf>
    <xf numFmtId="170" fontId="16" fillId="20" borderId="11" xfId="0" applyNumberFormat="1" applyFont="1" applyFill="1" applyBorder="1" applyAlignment="1" applyProtection="1">
      <alignment horizontal="center" vertical="center" wrapText="1"/>
      <protection hidden="1"/>
    </xf>
    <xf numFmtId="0" fontId="17" fillId="20" borderId="12" xfId="0" applyFont="1" applyFill="1" applyBorder="1" applyAlignment="1">
      <alignment horizontal="center" vertical="center" wrapText="1"/>
    </xf>
    <xf numFmtId="0" fontId="17" fillId="20" borderId="21" xfId="0" applyFont="1" applyFill="1" applyBorder="1" applyAlignment="1">
      <alignment horizontal="center" vertical="center" wrapText="1"/>
    </xf>
    <xf numFmtId="168" fontId="4" fillId="24" borderId="0" xfId="0" applyNumberFormat="1" applyFont="1" applyFill="1" applyBorder="1" applyAlignment="1" applyProtection="1">
      <alignment horizontal="center" vertical="center" wrapText="1"/>
      <protection hidden="1"/>
    </xf>
    <xf numFmtId="0" fontId="10" fillId="24" borderId="0" xfId="0" applyFont="1" applyFill="1" applyBorder="1" applyAlignment="1" applyProtection="1">
      <alignment horizontal="left" wrapText="1"/>
      <protection hidden="1"/>
    </xf>
    <xf numFmtId="0" fontId="13" fillId="24" borderId="0" xfId="0" applyNumberFormat="1" applyFont="1" applyFill="1" applyAlignment="1">
      <alignment horizontal="left" vertical="top" wrapText="1"/>
    </xf>
    <xf numFmtId="0" fontId="12" fillId="24" borderId="0" xfId="0" applyNumberFormat="1" applyFont="1" applyFill="1" applyAlignment="1">
      <alignment horizontal="left" vertical="top" wrapText="1"/>
    </xf>
    <xf numFmtId="185" fontId="5" fillId="20" borderId="10" xfId="0" applyNumberFormat="1" applyFont="1" applyFill="1" applyBorder="1" applyAlignment="1" applyProtection="1">
      <alignment horizontal="center" vertical="center" wrapText="1"/>
      <protection hidden="1"/>
    </xf>
    <xf numFmtId="0" fontId="3" fillId="24" borderId="22" xfId="0" applyFont="1" applyFill="1" applyBorder="1" applyAlignment="1" applyProtection="1">
      <alignment horizontal="center" wrapText="1"/>
      <protection hidden="1"/>
    </xf>
    <xf numFmtId="0" fontId="6" fillId="25" borderId="10" xfId="0" applyFont="1" applyFill="1" applyBorder="1" applyAlignment="1" applyProtection="1">
      <alignment horizontal="left" wrapText="1"/>
      <protection hidden="1"/>
    </xf>
    <xf numFmtId="0" fontId="12" fillId="24" borderId="13" xfId="0" applyFont="1" applyFill="1" applyBorder="1" applyAlignment="1" applyProtection="1">
      <alignment horizontal="left" wrapText="1"/>
      <protection hidden="1"/>
    </xf>
    <xf numFmtId="0" fontId="6" fillId="25" borderId="10" xfId="0" applyFont="1" applyFill="1" applyBorder="1" applyAlignment="1" applyProtection="1">
      <alignment horizontal="center" vertical="center" wrapText="1"/>
      <protection hidden="1"/>
    </xf>
    <xf numFmtId="0" fontId="12" fillId="24" borderId="0" xfId="0" applyFont="1" applyFill="1" applyBorder="1" applyAlignment="1" applyProtection="1">
      <alignment horizontal="left" wrapText="1"/>
      <protection hidden="1"/>
    </xf>
    <xf numFmtId="0" fontId="4" fillId="20" borderId="11" xfId="0" applyFont="1" applyFill="1" applyBorder="1" applyAlignment="1" applyProtection="1">
      <alignment horizontal="left" vertical="center" wrapText="1"/>
      <protection hidden="1"/>
    </xf>
    <xf numFmtId="0" fontId="4" fillId="20" borderId="21" xfId="0" applyFont="1" applyFill="1" applyBorder="1" applyAlignment="1" applyProtection="1">
      <alignment horizontal="left" vertical="center" wrapText="1"/>
      <protection hidden="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95"/>
          <c:w val="0.98875"/>
          <c:h val="0.8655"/>
        </c:manualLayout>
      </c:layout>
      <c:lineChart>
        <c:grouping val="standard"/>
        <c:varyColors val="0"/>
        <c:ser>
          <c:idx val="0"/>
          <c:order val="0"/>
          <c:tx>
            <c:strRef>
              <c:f>'EFOY Pro + Solar Calculator'!$D$32:$E$32</c:f>
              <c:strCache>
                <c:ptCount val="1"/>
                <c:pt idx="0">
                  <c:v>Solar Yield</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'EFOY Pro + Solar Calculator'!$B$33:$B$44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'EFOY Pro + Solar Calculator'!$D$33:$D$44</c:f>
              <c:numCache>
                <c:ptCount val="12"/>
                <c:pt idx="0">
                  <c:v>4.59</c:v>
                </c:pt>
                <c:pt idx="1">
                  <c:v>7.802999999999999</c:v>
                </c:pt>
                <c:pt idx="2">
                  <c:v>11.5515</c:v>
                </c:pt>
                <c:pt idx="3">
                  <c:v>16.179750000000002</c:v>
                </c:pt>
                <c:pt idx="4">
                  <c:v>20.00475</c:v>
                </c:pt>
                <c:pt idx="5">
                  <c:v>19.89</c:v>
                </c:pt>
                <c:pt idx="6">
                  <c:v>20.00475</c:v>
                </c:pt>
                <c:pt idx="7">
                  <c:v>17.86275</c:v>
                </c:pt>
                <c:pt idx="8">
                  <c:v>12.66075</c:v>
                </c:pt>
                <c:pt idx="9">
                  <c:v>7.688249999999997</c:v>
                </c:pt>
                <c:pt idx="10">
                  <c:v>4.475249999999999</c:v>
                </c:pt>
                <c:pt idx="11">
                  <c:v>3.4807499999999996</c:v>
                </c:pt>
              </c:numCache>
            </c:numRef>
          </c:val>
          <c:smooth val="1"/>
        </c:ser>
        <c:ser>
          <c:idx val="2"/>
          <c:order val="1"/>
          <c:tx>
            <c:strRef>
              <c:f>'EFOY Pro + Solar Calculator'!$F$32:$G$32</c:f>
              <c:strCache>
                <c:ptCount val="1"/>
                <c:pt idx="0">
                  <c:v>Energy Demand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'EFOY Pro + Solar Calculator'!$B$33:$B$44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'EFOY Pro + Solar Calculator'!$F$33:$F$44</c:f>
              <c:numCache>
                <c:ptCount val="12"/>
                <c:pt idx="0">
                  <c:v>17.28</c:v>
                </c:pt>
                <c:pt idx="1">
                  <c:v>17.28</c:v>
                </c:pt>
                <c:pt idx="2">
                  <c:v>17.28</c:v>
                </c:pt>
                <c:pt idx="3">
                  <c:v>17.28</c:v>
                </c:pt>
                <c:pt idx="4">
                  <c:v>17.28</c:v>
                </c:pt>
                <c:pt idx="5">
                  <c:v>17.28</c:v>
                </c:pt>
                <c:pt idx="6">
                  <c:v>17.28</c:v>
                </c:pt>
                <c:pt idx="7">
                  <c:v>17.28</c:v>
                </c:pt>
                <c:pt idx="8">
                  <c:v>17.28</c:v>
                </c:pt>
                <c:pt idx="9">
                  <c:v>17.28</c:v>
                </c:pt>
                <c:pt idx="10">
                  <c:v>17.28</c:v>
                </c:pt>
                <c:pt idx="11">
                  <c:v>17.28</c:v>
                </c:pt>
              </c:numCache>
            </c:numRef>
          </c:val>
          <c:smooth val="0"/>
        </c:ser>
        <c:upDownBars>
          <c:upBars>
            <c:spPr>
              <a:noFill/>
              <a:ln w="3175">
                <a:noFill/>
              </a:ln>
            </c:spPr>
          </c:upBars>
          <c:downBars/>
        </c:upDownBars>
        <c:marker val="1"/>
        <c:axId val="4735442"/>
        <c:axId val="42618979"/>
      </c:lineChart>
      <c:catAx>
        <c:axId val="473544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defRPr>
            </a:pPr>
          </a:p>
        </c:txPr>
        <c:crossAx val="42618979"/>
        <c:crossesAt val="0"/>
        <c:auto val="1"/>
        <c:lblOffset val="100"/>
        <c:tickLblSkip val="1"/>
        <c:noMultiLvlLbl val="0"/>
      </c:catAx>
      <c:valAx>
        <c:axId val="42618979"/>
        <c:scaling>
          <c:orientation val="minMax"/>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969696"/>
            </a:solidFill>
          </a:ln>
        </c:spPr>
        <c:crossAx val="4735442"/>
        <c:crossesAt val="1"/>
        <c:crossBetween val="between"/>
        <c:dispUnits/>
      </c:valAx>
      <c:dTable>
        <c:showHorzBorder val="1"/>
        <c:showVertBorder val="1"/>
        <c:showOutline val="1"/>
        <c:showKeys val="0"/>
        <c:spPr>
          <a:ln w="3175">
            <a:solidFill>
              <a:srgbClr val="808080"/>
            </a:solidFill>
          </a:ln>
        </c:spPr>
      </c:dTable>
      <c:spPr>
        <a:solidFill>
          <a:srgbClr val="C0C0C0"/>
        </a:solidFill>
        <a:ln w="12700">
          <a:solidFill>
            <a:srgbClr val="808080"/>
          </a:solidFill>
        </a:ln>
      </c:spPr>
    </c:plotArea>
    <c:legend>
      <c:legendPos val="t"/>
      <c:layout>
        <c:manualLayout>
          <c:xMode val="edge"/>
          <c:yMode val="edge"/>
          <c:x val="0.38225"/>
          <c:y val="0.00825"/>
          <c:w val="0.373"/>
          <c:h val="0.06225"/>
        </c:manualLayout>
      </c:layout>
      <c:overlay val="0"/>
      <c:spPr>
        <a:solidFill>
          <a:srgbClr val="FFFFFF"/>
        </a:solidFill>
        <a:ln w="3175">
          <a:solidFill>
            <a:srgbClr val="80808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31</xdr:row>
      <xdr:rowOff>0</xdr:rowOff>
    </xdr:from>
    <xdr:to>
      <xdr:col>7</xdr:col>
      <xdr:colOff>0</xdr:colOff>
      <xdr:row>49</xdr:row>
      <xdr:rowOff>171450</xdr:rowOff>
    </xdr:to>
    <xdr:graphicFrame>
      <xdr:nvGraphicFramePr>
        <xdr:cNvPr id="1" name="Chart 153"/>
        <xdr:cNvGraphicFramePr/>
      </xdr:nvGraphicFramePr>
      <xdr:xfrm>
        <a:off x="142875" y="3609975"/>
        <a:ext cx="6391275" cy="3495675"/>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361950</xdr:colOff>
      <xdr:row>0</xdr:row>
      <xdr:rowOff>152400</xdr:rowOff>
    </xdr:from>
    <xdr:to>
      <xdr:col>6</xdr:col>
      <xdr:colOff>400050</xdr:colOff>
      <xdr:row>1</xdr:row>
      <xdr:rowOff>200025</xdr:rowOff>
    </xdr:to>
    <xdr:pic>
      <xdr:nvPicPr>
        <xdr:cNvPr id="2" name="Picture 191"/>
        <xdr:cNvPicPr preferRelativeResize="1">
          <a:picLocks noChangeAspect="1"/>
        </xdr:cNvPicPr>
      </xdr:nvPicPr>
      <xdr:blipFill>
        <a:blip r:embed="rId2"/>
        <a:stretch>
          <a:fillRect/>
        </a:stretch>
      </xdr:blipFill>
      <xdr:spPr>
        <a:xfrm>
          <a:off x="4781550" y="152400"/>
          <a:ext cx="13906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478"/>
  <sheetViews>
    <sheetView tabSelected="1" zoomScalePageLayoutView="0" workbookViewId="0" topLeftCell="A1">
      <selection activeCell="D4" sqref="D4:G4"/>
    </sheetView>
  </sheetViews>
  <sheetFormatPr defaultColWidth="11.421875" defaultRowHeight="12.75"/>
  <cols>
    <col min="1" max="1" width="2.28125" style="1" bestFit="1" customWidth="1"/>
    <col min="2" max="2" width="64.00390625" style="8" customWidth="1"/>
    <col min="3" max="3" width="10.57421875" style="8" hidden="1" customWidth="1"/>
    <col min="4" max="4" width="11.421875" style="8" customWidth="1"/>
    <col min="5" max="6" width="4.421875" style="8" customWidth="1"/>
    <col min="7" max="8" width="11.421875" style="8" customWidth="1"/>
    <col min="9" max="9" width="0" style="7" hidden="1" customWidth="1"/>
    <col min="10" max="10" width="11.421875" style="7" hidden="1" customWidth="1"/>
    <col min="11" max="11" width="0" style="7" hidden="1" customWidth="1"/>
    <col min="12" max="24" width="11.421875" style="7" customWidth="1"/>
    <col min="25" max="16384" width="11.421875" style="8" customWidth="1"/>
  </cols>
  <sheetData>
    <row r="1" spans="2:11" s="1" customFormat="1" ht="50.25" customHeight="1">
      <c r="B1" s="104" t="s">
        <v>162</v>
      </c>
      <c r="C1" s="104"/>
      <c r="D1" s="71"/>
      <c r="E1" s="71"/>
      <c r="F1" s="71"/>
      <c r="G1" s="71"/>
      <c r="H1" s="2"/>
      <c r="I1" s="2"/>
      <c r="J1" s="2"/>
      <c r="K1" s="2"/>
    </row>
    <row r="2" spans="2:11" s="1" customFormat="1" ht="27.75" customHeight="1">
      <c r="B2" s="18" t="s">
        <v>78</v>
      </c>
      <c r="C2" s="18"/>
      <c r="D2" s="120"/>
      <c r="E2" s="120"/>
      <c r="F2" s="120"/>
      <c r="G2" s="120"/>
      <c r="H2" s="18"/>
      <c r="I2" s="18"/>
      <c r="J2" s="18"/>
      <c r="K2" s="2"/>
    </row>
    <row r="3" spans="2:10" s="2" customFormat="1" ht="15" customHeight="1">
      <c r="B3" s="117" t="s">
        <v>79</v>
      </c>
      <c r="C3" s="118"/>
      <c r="D3" s="118"/>
      <c r="E3" s="118"/>
      <c r="F3" s="118"/>
      <c r="G3" s="119"/>
      <c r="H3" s="55"/>
      <c r="I3" s="20"/>
      <c r="J3" s="10"/>
    </row>
    <row r="4" spans="2:9" s="2" customFormat="1" ht="14.25">
      <c r="B4" s="23" t="s">
        <v>80</v>
      </c>
      <c r="C4" s="24"/>
      <c r="D4" s="111">
        <v>2</v>
      </c>
      <c r="E4" s="112"/>
      <c r="F4" s="112"/>
      <c r="G4" s="113"/>
      <c r="H4" s="55"/>
      <c r="I4" s="20"/>
    </row>
    <row r="5" spans="2:10" s="2" customFormat="1" ht="14.25">
      <c r="B5" s="23" t="s">
        <v>81</v>
      </c>
      <c r="C5" s="24"/>
      <c r="D5" s="64">
        <v>12</v>
      </c>
      <c r="E5" s="93"/>
      <c r="F5" s="93"/>
      <c r="G5" s="94"/>
      <c r="H5" s="55"/>
      <c r="I5" s="20"/>
      <c r="J5" s="21">
        <v>12</v>
      </c>
    </row>
    <row r="6" spans="2:10" s="2" customFormat="1" ht="14.25">
      <c r="B6" s="26" t="s">
        <v>82</v>
      </c>
      <c r="C6" s="25"/>
      <c r="D6" s="95">
        <v>24</v>
      </c>
      <c r="E6" s="96"/>
      <c r="F6" s="96"/>
      <c r="G6" s="97"/>
      <c r="H6" s="53">
        <f>IF(D6&gt;24,"Please enter a value between 0 and 24","")</f>
      </c>
      <c r="J6" s="21">
        <v>24</v>
      </c>
    </row>
    <row r="7" spans="2:8" s="2" customFormat="1" ht="14.25">
      <c r="B7" s="26" t="s">
        <v>83</v>
      </c>
      <c r="C7" s="25"/>
      <c r="D7" s="121">
        <f>D4*D5</f>
        <v>24</v>
      </c>
      <c r="E7" s="122"/>
      <c r="F7" s="122"/>
      <c r="G7" s="123"/>
      <c r="H7" s="19"/>
    </row>
    <row r="8" spans="2:9" s="2" customFormat="1" ht="14.25">
      <c r="B8" s="27" t="s">
        <v>84</v>
      </c>
      <c r="C8" s="28"/>
      <c r="D8" s="114">
        <f>IF(D6&gt;24,"Fehler!!!",D7*D6)</f>
        <v>576</v>
      </c>
      <c r="E8" s="115"/>
      <c r="F8" s="115"/>
      <c r="G8" s="116"/>
      <c r="H8" s="124"/>
      <c r="I8" s="124"/>
    </row>
    <row r="9" spans="2:9" s="2" customFormat="1" ht="9.75" customHeight="1">
      <c r="B9" s="98"/>
      <c r="C9" s="98"/>
      <c r="D9" s="98"/>
      <c r="E9" s="98"/>
      <c r="F9" s="98"/>
      <c r="G9" s="98"/>
      <c r="H9" s="13"/>
      <c r="I9" s="13"/>
    </row>
    <row r="10" spans="2:11" s="2" customFormat="1" ht="14.25">
      <c r="B10" s="117" t="s">
        <v>101</v>
      </c>
      <c r="C10" s="118"/>
      <c r="D10" s="118"/>
      <c r="E10" s="118"/>
      <c r="F10" s="118"/>
      <c r="G10" s="119"/>
      <c r="H10" s="3"/>
      <c r="I10" s="14"/>
      <c r="K10" s="3"/>
    </row>
    <row r="11" spans="2:11" s="2" customFormat="1" ht="14.25">
      <c r="B11" s="27" t="s">
        <v>88</v>
      </c>
      <c r="C11" s="29"/>
      <c r="D11" s="105">
        <v>150</v>
      </c>
      <c r="E11" s="106"/>
      <c r="F11" s="106"/>
      <c r="G11" s="107"/>
      <c r="H11" s="56"/>
      <c r="I11" s="16"/>
      <c r="K11" s="3"/>
    </row>
    <row r="12" spans="2:11" s="2" customFormat="1" ht="14.25">
      <c r="B12" s="30" t="s">
        <v>85</v>
      </c>
      <c r="C12" s="31"/>
      <c r="D12" s="108">
        <v>0.15</v>
      </c>
      <c r="E12" s="109"/>
      <c r="F12" s="109"/>
      <c r="G12" s="110"/>
      <c r="H12" s="3"/>
      <c r="I12" s="15"/>
      <c r="K12" s="3"/>
    </row>
    <row r="13" spans="2:11" s="2" customFormat="1" ht="15" customHeight="1">
      <c r="B13" s="46" t="s">
        <v>86</v>
      </c>
      <c r="C13" s="31"/>
      <c r="D13" s="108" t="s">
        <v>44</v>
      </c>
      <c r="E13" s="109"/>
      <c r="F13" s="109"/>
      <c r="G13" s="110"/>
      <c r="H13" s="3"/>
      <c r="I13" s="15"/>
      <c r="K13" s="3"/>
    </row>
    <row r="14" spans="2:11" s="2" customFormat="1" ht="14.25">
      <c r="B14" s="27" t="s">
        <v>87</v>
      </c>
      <c r="C14" s="32"/>
      <c r="D14" s="114">
        <f>MIN(D33:E44)/30*1000</f>
        <v>116.02499999999999</v>
      </c>
      <c r="E14" s="115"/>
      <c r="F14" s="115"/>
      <c r="G14" s="116"/>
      <c r="H14" s="3"/>
      <c r="I14" s="125"/>
      <c r="J14" s="125"/>
      <c r="K14" s="3"/>
    </row>
    <row r="15" spans="2:11" s="2" customFormat="1" ht="14.25">
      <c r="B15" s="30" t="s">
        <v>89</v>
      </c>
      <c r="C15" s="32"/>
      <c r="D15" s="101">
        <f>SUM(D33:E44)</f>
        <v>146.19150000000002</v>
      </c>
      <c r="E15" s="102"/>
      <c r="F15" s="102"/>
      <c r="G15" s="103"/>
      <c r="H15" s="3"/>
      <c r="I15" s="22"/>
      <c r="J15" s="22"/>
      <c r="K15" s="3"/>
    </row>
    <row r="16" spans="2:11" s="2" customFormat="1" ht="14.25">
      <c r="B16" s="30" t="s">
        <v>90</v>
      </c>
      <c r="C16" s="32"/>
      <c r="D16" s="72">
        <f>D11/120</f>
        <v>1.25</v>
      </c>
      <c r="E16" s="73"/>
      <c r="F16" s="74">
        <f>D16/0.0929</f>
        <v>13.455328310010765</v>
      </c>
      <c r="G16" s="75"/>
      <c r="H16" s="3"/>
      <c r="I16" s="3"/>
      <c r="J16" s="3"/>
      <c r="K16" s="3"/>
    </row>
    <row r="17" spans="2:11" s="2" customFormat="1" ht="9.75" customHeight="1">
      <c r="B17" s="80"/>
      <c r="C17" s="80"/>
      <c r="D17" s="81"/>
      <c r="E17" s="81"/>
      <c r="F17" s="81"/>
      <c r="G17" s="81"/>
      <c r="H17" s="3"/>
      <c r="I17" s="3"/>
      <c r="J17" s="3"/>
      <c r="K17" s="3"/>
    </row>
    <row r="18" spans="2:11" s="2" customFormat="1" ht="15" customHeight="1" hidden="1">
      <c r="B18" s="48" t="s">
        <v>27</v>
      </c>
      <c r="C18" s="33"/>
      <c r="D18" s="77"/>
      <c r="E18" s="78"/>
      <c r="F18" s="78"/>
      <c r="G18" s="79"/>
      <c r="H18" s="3"/>
      <c r="I18" s="3"/>
      <c r="J18" s="3"/>
      <c r="K18" s="3"/>
    </row>
    <row r="19" spans="2:11" s="2" customFormat="1" ht="15" customHeight="1" hidden="1">
      <c r="B19" s="34" t="s">
        <v>16</v>
      </c>
      <c r="C19" s="28"/>
      <c r="D19" s="76">
        <f>VLOOKUP(D13,B75:N176,2,TRUE)</f>
        <v>1.2</v>
      </c>
      <c r="E19" s="76"/>
      <c r="F19" s="76"/>
      <c r="G19" s="76"/>
      <c r="H19" s="3"/>
      <c r="I19" s="3"/>
      <c r="J19" s="3"/>
      <c r="K19" s="3"/>
    </row>
    <row r="20" spans="2:11" s="2" customFormat="1" ht="15" hidden="1">
      <c r="B20" s="34" t="s">
        <v>17</v>
      </c>
      <c r="C20" s="28"/>
      <c r="D20" s="68">
        <f>VLOOKUP(D13,B75:N176,3,TRUE)</f>
        <v>2.04</v>
      </c>
      <c r="E20" s="69"/>
      <c r="F20" s="69"/>
      <c r="G20" s="70"/>
      <c r="H20" s="3"/>
      <c r="I20" s="3"/>
      <c r="J20" s="3"/>
      <c r="K20" s="3"/>
    </row>
    <row r="21" spans="2:11" s="2" customFormat="1" ht="15" hidden="1">
      <c r="B21" s="34" t="s">
        <v>18</v>
      </c>
      <c r="C21" s="28"/>
      <c r="D21" s="68">
        <f>VLOOKUP(D13,B75:N176,4,TRUE)</f>
        <v>3.02</v>
      </c>
      <c r="E21" s="69"/>
      <c r="F21" s="69"/>
      <c r="G21" s="70"/>
      <c r="H21" s="3"/>
      <c r="I21" s="3"/>
      <c r="J21" s="3"/>
      <c r="K21" s="3"/>
    </row>
    <row r="22" spans="2:11" s="2" customFormat="1" ht="15" hidden="1">
      <c r="B22" s="34" t="s">
        <v>19</v>
      </c>
      <c r="C22" s="28"/>
      <c r="D22" s="68">
        <f>VLOOKUP(D13,B75:N176,5,TRUE)</f>
        <v>4.23</v>
      </c>
      <c r="E22" s="69"/>
      <c r="F22" s="69"/>
      <c r="G22" s="70"/>
      <c r="H22" s="3"/>
      <c r="I22" s="3"/>
      <c r="J22" s="3"/>
      <c r="K22" s="3"/>
    </row>
    <row r="23" spans="2:11" s="2" customFormat="1" ht="15" hidden="1">
      <c r="B23" s="34" t="s">
        <v>4</v>
      </c>
      <c r="C23" s="28"/>
      <c r="D23" s="68">
        <f>VLOOKUP(D13,B75:N176,6,TRUE)</f>
        <v>5.23</v>
      </c>
      <c r="E23" s="69"/>
      <c r="F23" s="69"/>
      <c r="G23" s="70"/>
      <c r="H23" s="3"/>
      <c r="I23" s="3"/>
      <c r="J23" s="3"/>
      <c r="K23" s="3"/>
    </row>
    <row r="24" spans="2:11" s="2" customFormat="1" ht="15" hidden="1">
      <c r="B24" s="34" t="s">
        <v>20</v>
      </c>
      <c r="C24" s="28"/>
      <c r="D24" s="68">
        <f>VLOOKUP(D13,B75:N176,7,TRUE)</f>
        <v>5.2</v>
      </c>
      <c r="E24" s="69"/>
      <c r="F24" s="69"/>
      <c r="G24" s="70"/>
      <c r="H24" s="3"/>
      <c r="I24" s="3"/>
      <c r="J24" s="3"/>
      <c r="K24" s="3"/>
    </row>
    <row r="25" spans="2:11" s="2" customFormat="1" ht="15" hidden="1">
      <c r="B25" s="34" t="s">
        <v>21</v>
      </c>
      <c r="C25" s="28"/>
      <c r="D25" s="68">
        <f>VLOOKUP(D13,B75:N176,8,TRUE)</f>
        <v>5.23</v>
      </c>
      <c r="E25" s="69"/>
      <c r="F25" s="69"/>
      <c r="G25" s="70"/>
      <c r="H25" s="3"/>
      <c r="I25" s="3"/>
      <c r="J25" s="3"/>
      <c r="K25" s="3"/>
    </row>
    <row r="26" spans="2:11" s="2" customFormat="1" ht="15" hidden="1">
      <c r="B26" s="34" t="s">
        <v>22</v>
      </c>
      <c r="C26" s="28"/>
      <c r="D26" s="68">
        <f>VLOOKUP(D13,B75:N176,9,TRUE)</f>
        <v>4.67</v>
      </c>
      <c r="E26" s="69"/>
      <c r="F26" s="69"/>
      <c r="G26" s="70"/>
      <c r="H26" s="3"/>
      <c r="I26" s="3"/>
      <c r="J26" s="3"/>
      <c r="K26" s="3"/>
    </row>
    <row r="27" spans="2:11" s="2" customFormat="1" ht="15" hidden="1">
      <c r="B27" s="34" t="s">
        <v>23</v>
      </c>
      <c r="C27" s="28"/>
      <c r="D27" s="68">
        <f>VLOOKUP(D13,B75:N176,10,TRUE)</f>
        <v>3.31</v>
      </c>
      <c r="E27" s="69"/>
      <c r="F27" s="69"/>
      <c r="G27" s="70"/>
      <c r="H27" s="3"/>
      <c r="I27" s="3"/>
      <c r="J27" s="3"/>
      <c r="K27" s="3"/>
    </row>
    <row r="28" spans="2:11" s="2" customFormat="1" ht="15" hidden="1">
      <c r="B28" s="34" t="s">
        <v>24</v>
      </c>
      <c r="C28" s="28"/>
      <c r="D28" s="68">
        <f>VLOOKUP(D13,B75:N176,11,TRUE)</f>
        <v>2.01</v>
      </c>
      <c r="E28" s="69"/>
      <c r="F28" s="69"/>
      <c r="G28" s="70"/>
      <c r="H28" s="3"/>
      <c r="I28" s="3"/>
      <c r="J28" s="3"/>
      <c r="K28" s="3"/>
    </row>
    <row r="29" spans="2:11" s="2" customFormat="1" ht="15" hidden="1">
      <c r="B29" s="34" t="s">
        <v>25</v>
      </c>
      <c r="C29" s="28"/>
      <c r="D29" s="68">
        <f>VLOOKUP(D13,B75:N176,12,TRUE)</f>
        <v>1.17</v>
      </c>
      <c r="E29" s="69"/>
      <c r="F29" s="69"/>
      <c r="G29" s="70"/>
      <c r="H29" s="3"/>
      <c r="I29" s="3"/>
      <c r="J29" s="3"/>
      <c r="K29" s="3"/>
    </row>
    <row r="30" spans="2:11" s="2" customFormat="1" ht="15" hidden="1">
      <c r="B30" s="34" t="s">
        <v>26</v>
      </c>
      <c r="C30" s="28"/>
      <c r="D30" s="68">
        <f>VLOOKUP(D13,B75:N176,13,TRUE)</f>
        <v>0.91</v>
      </c>
      <c r="E30" s="69"/>
      <c r="F30" s="69"/>
      <c r="G30" s="70"/>
      <c r="H30" s="3"/>
      <c r="I30" s="3"/>
      <c r="J30" s="3"/>
      <c r="K30" s="3"/>
    </row>
    <row r="31" spans="2:11" s="2" customFormat="1" ht="15" customHeight="1" hidden="1">
      <c r="B31" s="47"/>
      <c r="C31" s="47"/>
      <c r="D31" s="47"/>
      <c r="E31" s="47"/>
      <c r="F31" s="47"/>
      <c r="G31" s="47"/>
      <c r="H31" s="3"/>
      <c r="I31" s="3"/>
      <c r="J31" s="3"/>
      <c r="K31" s="3"/>
    </row>
    <row r="32" spans="2:11" s="2" customFormat="1" ht="15" customHeight="1">
      <c r="B32" s="48" t="s">
        <v>15</v>
      </c>
      <c r="C32" s="33"/>
      <c r="D32" s="132" t="s">
        <v>100</v>
      </c>
      <c r="E32" s="132"/>
      <c r="F32" s="132" t="s">
        <v>79</v>
      </c>
      <c r="G32" s="132"/>
      <c r="J32" s="49" t="s">
        <v>28</v>
      </c>
      <c r="K32" s="3"/>
    </row>
    <row r="33" spans="2:11" s="2" customFormat="1" ht="15" customHeight="1">
      <c r="B33" s="34" t="s">
        <v>16</v>
      </c>
      <c r="C33" s="28"/>
      <c r="D33" s="66">
        <f aca="true" t="shared" si="0" ref="D33:D44">$D$11*D19*(1-$D$12)*30/1000</f>
        <v>4.59</v>
      </c>
      <c r="E33" s="67"/>
      <c r="F33" s="66">
        <f>$D$8*30/1000</f>
        <v>17.28</v>
      </c>
      <c r="G33" s="67"/>
      <c r="J33" s="50">
        <f aca="true" t="shared" si="1" ref="J33:J44">IF(D33&lt;F33,F33-D33,0)</f>
        <v>12.690000000000001</v>
      </c>
      <c r="K33" s="3"/>
    </row>
    <row r="34" spans="2:11" s="2" customFormat="1" ht="14.25">
      <c r="B34" s="34" t="s">
        <v>17</v>
      </c>
      <c r="C34" s="28"/>
      <c r="D34" s="66">
        <f t="shared" si="0"/>
        <v>7.802999999999999</v>
      </c>
      <c r="E34" s="67"/>
      <c r="F34" s="66">
        <f aca="true" t="shared" si="2" ref="F34:F44">$D$8*30/1000</f>
        <v>17.28</v>
      </c>
      <c r="G34" s="67"/>
      <c r="J34" s="50">
        <f t="shared" si="1"/>
        <v>9.477000000000002</v>
      </c>
      <c r="K34" s="3"/>
    </row>
    <row r="35" spans="2:11" s="2" customFormat="1" ht="14.25">
      <c r="B35" s="34" t="s">
        <v>102</v>
      </c>
      <c r="C35" s="28"/>
      <c r="D35" s="66">
        <f t="shared" si="0"/>
        <v>11.5515</v>
      </c>
      <c r="E35" s="67"/>
      <c r="F35" s="66">
        <f t="shared" si="2"/>
        <v>17.28</v>
      </c>
      <c r="G35" s="67"/>
      <c r="J35" s="50">
        <f t="shared" si="1"/>
        <v>5.7285</v>
      </c>
      <c r="K35" s="3"/>
    </row>
    <row r="36" spans="2:11" s="2" customFormat="1" ht="14.25">
      <c r="B36" s="34" t="s">
        <v>19</v>
      </c>
      <c r="C36" s="28"/>
      <c r="D36" s="66">
        <f t="shared" si="0"/>
        <v>16.179750000000002</v>
      </c>
      <c r="E36" s="67"/>
      <c r="F36" s="66">
        <f t="shared" si="2"/>
        <v>17.28</v>
      </c>
      <c r="G36" s="67"/>
      <c r="J36" s="50">
        <f t="shared" si="1"/>
        <v>1.100249999999999</v>
      </c>
      <c r="K36" s="3"/>
    </row>
    <row r="37" spans="2:11" s="2" customFormat="1" ht="14.25">
      <c r="B37" s="34" t="s">
        <v>103</v>
      </c>
      <c r="C37" s="28"/>
      <c r="D37" s="66">
        <f t="shared" si="0"/>
        <v>20.00475</v>
      </c>
      <c r="E37" s="67"/>
      <c r="F37" s="66">
        <f t="shared" si="2"/>
        <v>17.28</v>
      </c>
      <c r="G37" s="67"/>
      <c r="J37" s="50">
        <f t="shared" si="1"/>
        <v>0</v>
      </c>
      <c r="K37" s="3"/>
    </row>
    <row r="38" spans="2:11" s="2" customFormat="1" ht="14.25">
      <c r="B38" s="34" t="s">
        <v>20</v>
      </c>
      <c r="C38" s="28"/>
      <c r="D38" s="66">
        <f t="shared" si="0"/>
        <v>19.89</v>
      </c>
      <c r="E38" s="67"/>
      <c r="F38" s="66">
        <f t="shared" si="2"/>
        <v>17.28</v>
      </c>
      <c r="G38" s="67"/>
      <c r="J38" s="50">
        <f t="shared" si="1"/>
        <v>0</v>
      </c>
      <c r="K38" s="3"/>
    </row>
    <row r="39" spans="2:11" s="2" customFormat="1" ht="14.25">
      <c r="B39" s="34" t="s">
        <v>21</v>
      </c>
      <c r="C39" s="28"/>
      <c r="D39" s="66">
        <f t="shared" si="0"/>
        <v>20.00475</v>
      </c>
      <c r="E39" s="67"/>
      <c r="F39" s="66">
        <f t="shared" si="2"/>
        <v>17.28</v>
      </c>
      <c r="G39" s="67"/>
      <c r="J39" s="50">
        <f t="shared" si="1"/>
        <v>0</v>
      </c>
      <c r="K39" s="3"/>
    </row>
    <row r="40" spans="2:11" s="2" customFormat="1" ht="14.25">
      <c r="B40" s="34" t="s">
        <v>22</v>
      </c>
      <c r="C40" s="28"/>
      <c r="D40" s="66">
        <f t="shared" si="0"/>
        <v>17.86275</v>
      </c>
      <c r="E40" s="67"/>
      <c r="F40" s="66">
        <f t="shared" si="2"/>
        <v>17.28</v>
      </c>
      <c r="G40" s="67"/>
      <c r="J40" s="50">
        <f t="shared" si="1"/>
        <v>0</v>
      </c>
      <c r="K40" s="3"/>
    </row>
    <row r="41" spans="2:11" s="2" customFormat="1" ht="14.25">
      <c r="B41" s="34" t="s">
        <v>23</v>
      </c>
      <c r="C41" s="28"/>
      <c r="D41" s="66">
        <f t="shared" si="0"/>
        <v>12.66075</v>
      </c>
      <c r="E41" s="67"/>
      <c r="F41" s="66">
        <f t="shared" si="2"/>
        <v>17.28</v>
      </c>
      <c r="G41" s="67"/>
      <c r="J41" s="50">
        <f t="shared" si="1"/>
        <v>4.619250000000001</v>
      </c>
      <c r="K41" s="3"/>
    </row>
    <row r="42" spans="2:11" s="2" customFormat="1" ht="14.25">
      <c r="B42" s="34" t="s">
        <v>104</v>
      </c>
      <c r="C42" s="28"/>
      <c r="D42" s="66">
        <f t="shared" si="0"/>
        <v>7.688249999999997</v>
      </c>
      <c r="E42" s="67"/>
      <c r="F42" s="66">
        <f t="shared" si="2"/>
        <v>17.28</v>
      </c>
      <c r="G42" s="67"/>
      <c r="J42" s="50">
        <f t="shared" si="1"/>
        <v>9.591750000000005</v>
      </c>
      <c r="K42" s="3"/>
    </row>
    <row r="43" spans="2:11" s="2" customFormat="1" ht="14.25">
      <c r="B43" s="34" t="s">
        <v>25</v>
      </c>
      <c r="C43" s="28"/>
      <c r="D43" s="66">
        <f t="shared" si="0"/>
        <v>4.475249999999999</v>
      </c>
      <c r="E43" s="67"/>
      <c r="F43" s="66">
        <f t="shared" si="2"/>
        <v>17.28</v>
      </c>
      <c r="G43" s="67"/>
      <c r="J43" s="50">
        <f t="shared" si="1"/>
        <v>12.804750000000002</v>
      </c>
      <c r="K43" s="3"/>
    </row>
    <row r="44" spans="2:11" s="2" customFormat="1" ht="14.25">
      <c r="B44" s="34" t="s">
        <v>105</v>
      </c>
      <c r="C44" s="28"/>
      <c r="D44" s="66">
        <f t="shared" si="0"/>
        <v>3.4807499999999996</v>
      </c>
      <c r="E44" s="67"/>
      <c r="F44" s="66">
        <f t="shared" si="2"/>
        <v>17.28</v>
      </c>
      <c r="G44" s="67"/>
      <c r="J44" s="50">
        <f t="shared" si="1"/>
        <v>13.79925</v>
      </c>
      <c r="K44" s="3"/>
    </row>
    <row r="45" spans="2:11" s="2" customFormat="1" ht="15" customHeight="1">
      <c r="B45" s="34" t="s">
        <v>107</v>
      </c>
      <c r="C45" s="47"/>
      <c r="D45" s="66">
        <f>SUM(D33:E44)</f>
        <v>146.19150000000002</v>
      </c>
      <c r="E45" s="67"/>
      <c r="F45" s="66">
        <f>SUM(F33:G44)</f>
        <v>207.36</v>
      </c>
      <c r="G45" s="67"/>
      <c r="H45" s="3"/>
      <c r="I45" s="3"/>
      <c r="J45" s="3"/>
      <c r="K45" s="3"/>
    </row>
    <row r="46" spans="2:11" s="2" customFormat="1" ht="15" customHeight="1">
      <c r="B46" s="34" t="s">
        <v>108</v>
      </c>
      <c r="C46" s="47"/>
      <c r="D46" s="66">
        <f>F45-D45</f>
        <v>61.168499999999995</v>
      </c>
      <c r="E46" s="67"/>
      <c r="F46" s="47"/>
      <c r="G46" s="47"/>
      <c r="H46" s="3"/>
      <c r="I46" s="3"/>
      <c r="J46" s="3"/>
      <c r="K46" s="3"/>
    </row>
    <row r="47" spans="2:11" s="2" customFormat="1" ht="15" customHeight="1">
      <c r="B47" s="47"/>
      <c r="C47" s="47"/>
      <c r="D47" s="47"/>
      <c r="E47" s="47"/>
      <c r="F47" s="47"/>
      <c r="G47" s="47"/>
      <c r="H47" s="3"/>
      <c r="I47" s="3"/>
      <c r="J47" s="3"/>
      <c r="K47" s="3"/>
    </row>
    <row r="48" spans="2:11" s="2" customFormat="1" ht="15" customHeight="1">
      <c r="B48" s="47"/>
      <c r="C48" s="47"/>
      <c r="D48" s="47"/>
      <c r="E48" s="47"/>
      <c r="F48" s="47"/>
      <c r="G48" s="47"/>
      <c r="H48" s="3"/>
      <c r="I48" s="3"/>
      <c r="J48" s="3"/>
      <c r="K48" s="3"/>
    </row>
    <row r="49" spans="2:11" s="2" customFormat="1" ht="15" customHeight="1">
      <c r="B49" s="47"/>
      <c r="C49" s="47"/>
      <c r="D49" s="47"/>
      <c r="E49" s="47"/>
      <c r="F49" s="47"/>
      <c r="G49" s="47"/>
      <c r="H49" s="3"/>
      <c r="I49" s="3"/>
      <c r="J49" s="3"/>
      <c r="K49" s="3"/>
    </row>
    <row r="50" spans="2:11" s="2" customFormat="1" ht="15" customHeight="1">
      <c r="B50" s="47"/>
      <c r="C50" s="47"/>
      <c r="D50" s="47"/>
      <c r="E50" s="47"/>
      <c r="F50" s="47"/>
      <c r="G50" s="47"/>
      <c r="H50" s="3"/>
      <c r="I50" s="3"/>
      <c r="J50" s="3"/>
      <c r="K50" s="3"/>
    </row>
    <row r="51" spans="2:11" s="2" customFormat="1" ht="9.75" customHeight="1">
      <c r="B51" s="47"/>
      <c r="C51" s="47"/>
      <c r="D51" s="47"/>
      <c r="E51" s="47"/>
      <c r="F51" s="47"/>
      <c r="G51" s="47"/>
      <c r="H51" s="3"/>
      <c r="I51" s="3"/>
      <c r="J51" s="3"/>
      <c r="K51" s="3"/>
    </row>
    <row r="52" spans="2:11" s="2" customFormat="1" ht="15" customHeight="1">
      <c r="B52" s="117" t="s">
        <v>91</v>
      </c>
      <c r="C52" s="118"/>
      <c r="D52" s="118"/>
      <c r="E52" s="118"/>
      <c r="F52" s="118"/>
      <c r="G52" s="119"/>
      <c r="H52" s="3"/>
      <c r="I52" s="3"/>
      <c r="J52" s="3"/>
      <c r="K52" s="3"/>
    </row>
    <row r="53" spans="2:12" s="2" customFormat="1" ht="14.25">
      <c r="B53" s="134" t="s">
        <v>92</v>
      </c>
      <c r="C53" s="135"/>
      <c r="D53" s="91">
        <f>D8-D14</f>
        <v>459.975</v>
      </c>
      <c r="E53" s="92"/>
      <c r="F53" s="92"/>
      <c r="G53" s="65"/>
      <c r="H53" s="52">
        <f>IF(D53&lt;0,"The energy yield of solar panel is sufficient for year-round power supply","")</f>
      </c>
      <c r="I53" s="3"/>
      <c r="J53" s="3"/>
      <c r="K53" s="3"/>
      <c r="L53" s="63"/>
    </row>
    <row r="54" spans="2:11" s="2" customFormat="1" ht="14.25">
      <c r="B54" s="35" t="s">
        <v>93</v>
      </c>
      <c r="C54" s="44"/>
      <c r="D54" s="82">
        <f>SUM(J33:J44)</f>
        <v>69.81075000000001</v>
      </c>
      <c r="E54" s="83"/>
      <c r="F54" s="83"/>
      <c r="G54" s="84"/>
      <c r="H54" s="19"/>
      <c r="I54" s="3"/>
      <c r="J54" s="3"/>
      <c r="K54" s="3"/>
    </row>
    <row r="55" spans="2:11" s="2" customFormat="1" ht="14.25">
      <c r="B55" s="35" t="str">
        <f>"Recommended EFOY Pro fuel cell"&amp;IF(D55&gt;1,"s","")</f>
        <v>Recommended EFOY Pro fuel cell</v>
      </c>
      <c r="C55" s="36"/>
      <c r="D55" s="58">
        <f>IF(D53&gt;0,IF(D53&gt;1728,IF(D53&gt;3456,IF(D53&gt;5184,IF(D53&gt;6912,IF(D53&gt;8640,"not",5),4),3),2),1),"not")</f>
        <v>1</v>
      </c>
      <c r="E55" s="88" t="str">
        <f>IF(D53&lt;0,"necessary",IF(AND(D53&lt;=540,D54&lt;=157.5),"Pro 800",IF(AND(D53&gt;8640,D54&gt;2137.5),"possible","Pro 2400")))</f>
        <v>Pro 800</v>
      </c>
      <c r="F55" s="88"/>
      <c r="G55" s="89"/>
      <c r="H55" s="3"/>
      <c r="I55" s="3"/>
      <c r="J55" s="3"/>
      <c r="K55" s="3"/>
    </row>
    <row r="56" spans="2:11" s="2" customFormat="1" ht="15" customHeight="1">
      <c r="B56" s="23" t="str">
        <f>"Recommended battery capacity for "&amp;D55&amp;" "&amp;E55&amp;" at "&amp;D5&amp;" V"</f>
        <v>Recommended battery capacity for 1 Pro 800 at 12 V</v>
      </c>
      <c r="C56" s="36"/>
      <c r="D56" s="37">
        <f>IF(D5=24,D57*0.5,D57)</f>
        <v>40</v>
      </c>
      <c r="E56" s="90" t="s">
        <v>94</v>
      </c>
      <c r="F56" s="90"/>
      <c r="G56" s="38">
        <f>IF(D5=24,G57*0.5,G57)</f>
        <v>160</v>
      </c>
      <c r="H56" s="3"/>
      <c r="I56" s="3"/>
      <c r="J56" s="3"/>
      <c r="K56" s="3"/>
    </row>
    <row r="57" spans="2:11" s="2" customFormat="1" ht="15" hidden="1">
      <c r="B57" s="39" t="s">
        <v>14</v>
      </c>
      <c r="C57" s="29"/>
      <c r="D57" s="40">
        <f>IF(E55="Pro 2400",D55*D59,IF(E55="Pro 800",D55*D58,0))</f>
        <v>40</v>
      </c>
      <c r="E57" s="90" t="s">
        <v>13</v>
      </c>
      <c r="F57" s="90"/>
      <c r="G57" s="38">
        <f>IF(E55="Pro 2400",D55*G59,IF(E55="Pro 800",D55*G58,0))</f>
        <v>160</v>
      </c>
      <c r="H57" s="3"/>
      <c r="I57" s="3"/>
      <c r="J57" s="3"/>
      <c r="K57" s="3"/>
    </row>
    <row r="58" spans="2:11" s="2" customFormat="1" ht="15" hidden="1">
      <c r="B58" s="34" t="s">
        <v>163</v>
      </c>
      <c r="C58" s="29"/>
      <c r="D58" s="40">
        <v>40</v>
      </c>
      <c r="E58" s="90" t="s">
        <v>13</v>
      </c>
      <c r="F58" s="90"/>
      <c r="G58" s="38">
        <v>160</v>
      </c>
      <c r="H58" s="3"/>
      <c r="I58" s="3"/>
      <c r="J58" s="3"/>
      <c r="K58" s="3"/>
    </row>
    <row r="59" spans="2:11" s="2" customFormat="1" ht="15" hidden="1">
      <c r="B59" s="34" t="s">
        <v>164</v>
      </c>
      <c r="C59" s="29"/>
      <c r="D59" s="40">
        <v>60</v>
      </c>
      <c r="E59" s="90" t="s">
        <v>13</v>
      </c>
      <c r="F59" s="90"/>
      <c r="G59" s="38">
        <v>350</v>
      </c>
      <c r="H59" s="3"/>
      <c r="I59" s="3"/>
      <c r="J59" s="3"/>
      <c r="K59" s="3"/>
    </row>
    <row r="60" spans="2:11" s="2" customFormat="1" ht="9.75" customHeight="1">
      <c r="B60" s="85"/>
      <c r="C60" s="85"/>
      <c r="D60" s="85"/>
      <c r="E60" s="85"/>
      <c r="F60" s="85"/>
      <c r="G60" s="85"/>
      <c r="H60" s="3"/>
      <c r="I60" s="3"/>
      <c r="J60" s="3"/>
      <c r="K60" s="3"/>
    </row>
    <row r="61" spans="2:11" s="2" customFormat="1" ht="36.75" customHeight="1">
      <c r="B61" s="41" t="s">
        <v>95</v>
      </c>
      <c r="C61" s="42"/>
      <c r="D61" s="99" t="s">
        <v>96</v>
      </c>
      <c r="E61" s="100"/>
      <c r="F61" s="99" t="s">
        <v>165</v>
      </c>
      <c r="G61" s="100"/>
      <c r="H61" s="3"/>
      <c r="I61" s="3"/>
      <c r="J61" s="3"/>
      <c r="K61" s="3"/>
    </row>
    <row r="62" spans="2:11" s="2" customFormat="1" ht="14.25">
      <c r="B62" s="34" t="s">
        <v>97</v>
      </c>
      <c r="C62" s="43">
        <f>ROUND(5*1000/0.9,-2)</f>
        <v>5600</v>
      </c>
      <c r="D62" s="86">
        <f>IF(D54=0,"n/a",(IF(D53&gt;8640,"not possible",C62*D55/(D54/360*1000))))</f>
        <v>28.878073935604473</v>
      </c>
      <c r="E62" s="87"/>
      <c r="F62" s="86">
        <f>IF(D54=0,"n/a",(IF(D53&gt;8640,"not possible",4*C62*D55/(D54/360*1000))))</f>
        <v>115.51229574241789</v>
      </c>
      <c r="G62" s="87"/>
      <c r="H62" s="59"/>
      <c r="I62" s="3"/>
      <c r="J62" s="3"/>
      <c r="K62" s="3"/>
    </row>
    <row r="63" spans="2:11" s="2" customFormat="1" ht="14.25">
      <c r="B63" s="34" t="s">
        <v>98</v>
      </c>
      <c r="C63" s="43">
        <f>ROUND(10*1000/0.9,-2)</f>
        <v>11100</v>
      </c>
      <c r="D63" s="86">
        <f>IF(D54=0,"n/a",(IF(D53&gt;8640,"not possible",C63*D55/(D54/360*1000))))</f>
        <v>57.240467979501716</v>
      </c>
      <c r="E63" s="87"/>
      <c r="F63" s="86">
        <f>IF(D54=0,"n/a",(IF(D53&gt;8640,"not possible",4*C63*D55/(D54/360*1000))))</f>
        <v>228.96187191800686</v>
      </c>
      <c r="G63" s="87"/>
      <c r="H63" s="3"/>
      <c r="I63" s="3"/>
      <c r="J63" s="3"/>
      <c r="K63" s="3"/>
    </row>
    <row r="64" spans="2:15" s="2" customFormat="1" ht="14.25">
      <c r="B64" s="34" t="s">
        <v>99</v>
      </c>
      <c r="C64" s="43">
        <f>ROUND(28*1000/0.9,-2)</f>
        <v>31100</v>
      </c>
      <c r="D64" s="86">
        <f>IF(D54=0,"n/a",(IF(D53&gt;8640,"not possible",C64*D55/(D54/360*1000))))</f>
        <v>160.37644632094626</v>
      </c>
      <c r="E64" s="87"/>
      <c r="F64" s="86">
        <f>IF(D54=0,"n/a",(IF(D53&gt;8640,"not possible",4*C64*D55/(D54/360*1000))))</f>
        <v>641.505785283785</v>
      </c>
      <c r="G64" s="87"/>
      <c r="H64" s="59"/>
      <c r="I64" s="3"/>
      <c r="J64" s="3"/>
      <c r="K64" s="3"/>
      <c r="O64" s="63"/>
    </row>
    <row r="65" spans="2:11" s="2" customFormat="1" ht="28.5" customHeight="1">
      <c r="B65" s="131" t="s">
        <v>133</v>
      </c>
      <c r="C65" s="131"/>
      <c r="D65" s="131"/>
      <c r="E65" s="131"/>
      <c r="F65" s="131"/>
      <c r="G65" s="131"/>
      <c r="H65" s="3"/>
      <c r="I65" s="3"/>
      <c r="J65" s="3"/>
      <c r="K65" s="3"/>
    </row>
    <row r="66" spans="2:11" s="2" customFormat="1" ht="14.25">
      <c r="B66" s="133" t="s">
        <v>166</v>
      </c>
      <c r="C66" s="133"/>
      <c r="D66" s="133"/>
      <c r="E66" s="133"/>
      <c r="F66" s="133"/>
      <c r="G66" s="133"/>
      <c r="H66" s="3"/>
      <c r="I66" s="3"/>
      <c r="J66" s="3"/>
      <c r="K66" s="3"/>
    </row>
    <row r="67" spans="2:11" s="2" customFormat="1" ht="9.75" customHeight="1">
      <c r="B67" s="129"/>
      <c r="C67" s="129"/>
      <c r="D67" s="129"/>
      <c r="E67" s="129"/>
      <c r="F67" s="129"/>
      <c r="G67" s="129"/>
      <c r="H67" s="3"/>
      <c r="I67" s="3"/>
      <c r="J67" s="3"/>
      <c r="K67" s="3"/>
    </row>
    <row r="68" spans="2:251" s="2" customFormat="1" ht="14.25">
      <c r="B68" s="130" t="s">
        <v>169</v>
      </c>
      <c r="C68" s="130"/>
      <c r="D68" s="130"/>
      <c r="E68" s="130"/>
      <c r="F68" s="130"/>
      <c r="G68" s="130"/>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71"/>
      <c r="GB68" s="71"/>
      <c r="GC68" s="71"/>
      <c r="GD68" s="71"/>
      <c r="GE68" s="71"/>
      <c r="GF68" s="71"/>
      <c r="GG68" s="71"/>
      <c r="GH68" s="71"/>
      <c r="GI68" s="71"/>
      <c r="GJ68" s="71"/>
      <c r="GK68" s="71"/>
      <c r="GL68" s="71"/>
      <c r="GM68" s="71"/>
      <c r="GN68" s="71"/>
      <c r="GO68" s="71"/>
      <c r="GP68" s="71"/>
      <c r="GQ68" s="71"/>
      <c r="GR68" s="71"/>
      <c r="GS68" s="71"/>
      <c r="GT68" s="71"/>
      <c r="GU68" s="71"/>
      <c r="GV68" s="71"/>
      <c r="GW68" s="71"/>
      <c r="GX68" s="71"/>
      <c r="GY68" s="71"/>
      <c r="GZ68" s="71"/>
      <c r="HA68" s="71"/>
      <c r="HB68" s="71"/>
      <c r="HC68" s="71"/>
      <c r="HD68" s="71"/>
      <c r="HE68" s="71"/>
      <c r="HF68" s="71"/>
      <c r="HG68" s="71"/>
      <c r="HH68" s="71"/>
      <c r="HI68" s="71"/>
      <c r="HJ68" s="71"/>
      <c r="HK68" s="71"/>
      <c r="HL68" s="71"/>
      <c r="HM68" s="71"/>
      <c r="HN68" s="71"/>
      <c r="HO68" s="71"/>
      <c r="HP68" s="71"/>
      <c r="HQ68" s="71"/>
      <c r="HR68" s="71"/>
      <c r="HS68" s="71"/>
      <c r="HT68" s="71"/>
      <c r="HU68" s="71"/>
      <c r="HV68" s="71"/>
      <c r="HW68" s="71"/>
      <c r="HX68" s="71"/>
      <c r="HY68" s="71"/>
      <c r="HZ68" s="71"/>
      <c r="IA68" s="71"/>
      <c r="IB68" s="71"/>
      <c r="IC68" s="71"/>
      <c r="ID68" s="71"/>
      <c r="IE68" s="71"/>
      <c r="IF68" s="71"/>
      <c r="IG68" s="71"/>
      <c r="IH68" s="71"/>
      <c r="II68" s="71"/>
      <c r="IJ68" s="71"/>
      <c r="IK68" s="71"/>
      <c r="IL68" s="71"/>
      <c r="IM68" s="71"/>
      <c r="IN68" s="71"/>
      <c r="IO68" s="71"/>
      <c r="IP68" s="71"/>
      <c r="IQ68" s="71"/>
    </row>
    <row r="69" spans="2:251" s="2" customFormat="1" ht="14.25">
      <c r="B69" s="4" t="s">
        <v>167</v>
      </c>
      <c r="C69" s="57">
        <f>IF($D$55="not",0,$D$54/35*1000/$D$55)</f>
        <v>1994.5928571428576</v>
      </c>
      <c r="D69" s="128">
        <f>IF(OR($D$53=0,$D$53&gt;600,C69&gt;8760,C69=0),"n/a",C69)</f>
        <v>1994.5928571428576</v>
      </c>
      <c r="E69" s="128"/>
      <c r="F69" s="128"/>
      <c r="G69" s="128"/>
      <c r="I69" s="11"/>
      <c r="J69" s="11"/>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row>
    <row r="70" spans="2:11" s="2" customFormat="1" ht="14.25">
      <c r="B70" s="4" t="s">
        <v>168</v>
      </c>
      <c r="C70" s="57">
        <f>IF($D$55="not",0,$D$54/95*1000/$D$55)</f>
        <v>734.8500000000001</v>
      </c>
      <c r="D70" s="128">
        <f>IF(OR($D$53=0,C70&gt;8760,C70=0),"n/a",C70)</f>
        <v>734.8500000000001</v>
      </c>
      <c r="E70" s="128"/>
      <c r="F70" s="128"/>
      <c r="G70" s="128"/>
      <c r="H70" s="5"/>
      <c r="I70" s="5"/>
      <c r="J70" s="5"/>
      <c r="K70" s="5"/>
    </row>
    <row r="71" spans="2:11" s="2" customFormat="1" ht="14.25">
      <c r="B71" s="131" t="s">
        <v>170</v>
      </c>
      <c r="C71" s="131"/>
      <c r="D71" s="131"/>
      <c r="E71" s="131"/>
      <c r="F71" s="131"/>
      <c r="G71" s="131"/>
      <c r="H71" s="3"/>
      <c r="I71" s="3"/>
      <c r="J71" s="3"/>
      <c r="K71" s="3"/>
    </row>
    <row r="72" spans="3:11" s="2" customFormat="1" ht="9.75" customHeight="1">
      <c r="C72" s="5"/>
      <c r="D72" s="5"/>
      <c r="E72" s="5"/>
      <c r="F72" s="5"/>
      <c r="G72" s="5"/>
      <c r="H72" s="12"/>
      <c r="I72" s="5"/>
      <c r="J72" s="5"/>
      <c r="K72" s="5"/>
    </row>
    <row r="73" spans="2:11" s="2" customFormat="1" ht="61.5" customHeight="1">
      <c r="B73" s="126" t="s">
        <v>106</v>
      </c>
      <c r="C73" s="127"/>
      <c r="D73" s="127"/>
      <c r="E73" s="127"/>
      <c r="F73" s="127"/>
      <c r="G73" s="127"/>
      <c r="H73" s="17"/>
      <c r="K73" s="5"/>
    </row>
    <row r="74" spans="2:14" s="2" customFormat="1" ht="54" hidden="1">
      <c r="B74" s="51" t="s">
        <v>12</v>
      </c>
      <c r="C74" s="45" t="s">
        <v>0</v>
      </c>
      <c r="D74" s="45" t="s">
        <v>1</v>
      </c>
      <c r="E74" s="45" t="s">
        <v>2</v>
      </c>
      <c r="F74" s="45" t="s">
        <v>3</v>
      </c>
      <c r="G74" s="45" t="s">
        <v>4</v>
      </c>
      <c r="H74" s="45" t="s">
        <v>5</v>
      </c>
      <c r="I74" s="45" t="s">
        <v>6</v>
      </c>
      <c r="J74" s="45" t="s">
        <v>7</v>
      </c>
      <c r="K74" s="45" t="s">
        <v>8</v>
      </c>
      <c r="L74" s="45" t="s">
        <v>9</v>
      </c>
      <c r="M74" s="45" t="s">
        <v>10</v>
      </c>
      <c r="N74" s="45" t="s">
        <v>11</v>
      </c>
    </row>
    <row r="75" spans="2:14" s="2" customFormat="1" ht="15" hidden="1">
      <c r="B75" s="54" t="s">
        <v>155</v>
      </c>
      <c r="C75" s="61">
        <v>6.66</v>
      </c>
      <c r="D75" s="61">
        <v>5.99</v>
      </c>
      <c r="E75" s="61">
        <v>5.06</v>
      </c>
      <c r="F75" s="61">
        <v>3.83</v>
      </c>
      <c r="G75" s="61">
        <v>2.92</v>
      </c>
      <c r="H75" s="61">
        <v>2.41</v>
      </c>
      <c r="I75" s="61">
        <v>2.7</v>
      </c>
      <c r="J75" s="61">
        <v>3.39</v>
      </c>
      <c r="K75" s="61">
        <v>4.42</v>
      </c>
      <c r="L75" s="61">
        <v>5.26</v>
      </c>
      <c r="M75" s="61">
        <v>6.22</v>
      </c>
      <c r="N75" s="61">
        <v>6.77</v>
      </c>
    </row>
    <row r="76" spans="1:14" s="6" customFormat="1" ht="15" hidden="1">
      <c r="A76" s="2"/>
      <c r="B76" s="54" t="s">
        <v>32</v>
      </c>
      <c r="C76" s="61">
        <v>6.64</v>
      </c>
      <c r="D76" s="61">
        <v>5.81</v>
      </c>
      <c r="E76" s="61">
        <v>5.3</v>
      </c>
      <c r="F76" s="61">
        <v>4.26</v>
      </c>
      <c r="G76" s="61">
        <v>3.52</v>
      </c>
      <c r="H76" s="61">
        <v>3.31</v>
      </c>
      <c r="I76" s="61">
        <v>3.58</v>
      </c>
      <c r="J76" s="61">
        <v>4.44</v>
      </c>
      <c r="K76" s="61">
        <v>5.57</v>
      </c>
      <c r="L76" s="61">
        <v>6.04</v>
      </c>
      <c r="M76" s="61">
        <v>6.57</v>
      </c>
      <c r="N76" s="61">
        <v>6.8</v>
      </c>
    </row>
    <row r="77" spans="1:14" s="6" customFormat="1" ht="15" hidden="1">
      <c r="A77" s="2"/>
      <c r="B77" s="54" t="s">
        <v>159</v>
      </c>
      <c r="C77" s="61">
        <v>5.84</v>
      </c>
      <c r="D77" s="61">
        <v>5.21</v>
      </c>
      <c r="E77" s="61">
        <v>3.99</v>
      </c>
      <c r="F77" s="61">
        <v>2.7</v>
      </c>
      <c r="G77" s="61">
        <v>1.81</v>
      </c>
      <c r="H77" s="61">
        <v>1.46</v>
      </c>
      <c r="I77" s="61">
        <v>1.63</v>
      </c>
      <c r="J77" s="61">
        <v>2.38</v>
      </c>
      <c r="K77" s="61">
        <v>3.43</v>
      </c>
      <c r="L77" s="61">
        <v>4.64</v>
      </c>
      <c r="M77" s="61">
        <v>5.56</v>
      </c>
      <c r="N77" s="61">
        <v>5.98</v>
      </c>
    </row>
    <row r="78" spans="1:14" s="6" customFormat="1" ht="15" hidden="1">
      <c r="A78" s="2"/>
      <c r="B78" s="54" t="s">
        <v>160</v>
      </c>
      <c r="C78" s="61">
        <v>7.13</v>
      </c>
      <c r="D78" s="61">
        <v>6.53</v>
      </c>
      <c r="E78" s="61">
        <v>5.32</v>
      </c>
      <c r="F78" s="61">
        <v>3.8</v>
      </c>
      <c r="G78" s="61">
        <v>2.61</v>
      </c>
      <c r="H78" s="61">
        <v>2.01</v>
      </c>
      <c r="I78" s="61">
        <v>2.15</v>
      </c>
      <c r="J78" s="61">
        <v>2.96</v>
      </c>
      <c r="K78" s="61">
        <v>4.09</v>
      </c>
      <c r="L78" s="61">
        <v>5.41</v>
      </c>
      <c r="M78" s="61">
        <v>6.54</v>
      </c>
      <c r="N78" s="61">
        <v>7.04</v>
      </c>
    </row>
    <row r="79" spans="1:248" s="7" customFormat="1" ht="12.75" hidden="1">
      <c r="A79" s="1"/>
      <c r="B79" s="54" t="s">
        <v>161</v>
      </c>
      <c r="C79" s="61">
        <v>7.69</v>
      </c>
      <c r="D79" s="61">
        <v>6.84</v>
      </c>
      <c r="E79" s="61">
        <v>5.54</v>
      </c>
      <c r="F79" s="61">
        <v>4.16</v>
      </c>
      <c r="G79" s="61">
        <v>3.08</v>
      </c>
      <c r="H79" s="61">
        <v>2.63</v>
      </c>
      <c r="I79" s="61">
        <v>2.79</v>
      </c>
      <c r="J79" s="61">
        <v>3.56</v>
      </c>
      <c r="K79" s="61">
        <v>4.72</v>
      </c>
      <c r="L79" s="61">
        <v>6.17</v>
      </c>
      <c r="M79" s="61">
        <v>7.17</v>
      </c>
      <c r="N79" s="61">
        <v>7.81</v>
      </c>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row>
    <row r="80" spans="1:248" s="7" customFormat="1" ht="12.75" hidden="1">
      <c r="A80" s="1"/>
      <c r="B80" s="54" t="s">
        <v>146</v>
      </c>
      <c r="C80" s="61">
        <v>5.94</v>
      </c>
      <c r="D80" s="61">
        <v>5.28</v>
      </c>
      <c r="E80" s="61">
        <v>4.55</v>
      </c>
      <c r="F80" s="61">
        <v>3.59</v>
      </c>
      <c r="G80" s="61">
        <v>2.79</v>
      </c>
      <c r="H80" s="61">
        <v>2.52</v>
      </c>
      <c r="I80" s="61">
        <v>2.72</v>
      </c>
      <c r="J80" s="61">
        <v>3.61</v>
      </c>
      <c r="K80" s="61">
        <v>4.65</v>
      </c>
      <c r="L80" s="61">
        <v>5.54</v>
      </c>
      <c r="M80" s="61">
        <v>5.91</v>
      </c>
      <c r="N80" s="61">
        <v>6.28</v>
      </c>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row>
    <row r="81" spans="1:248" s="7" customFormat="1" ht="12.75" hidden="1">
      <c r="A81" s="1"/>
      <c r="B81" s="54" t="s">
        <v>158</v>
      </c>
      <c r="C81" s="61">
        <v>6.1</v>
      </c>
      <c r="D81" s="61">
        <v>4.24</v>
      </c>
      <c r="E81" s="61">
        <v>2.39</v>
      </c>
      <c r="F81" s="61">
        <v>0.78</v>
      </c>
      <c r="G81" s="61">
        <v>0.05</v>
      </c>
      <c r="H81" s="61">
        <v>0</v>
      </c>
      <c r="I81" s="61">
        <v>0.01</v>
      </c>
      <c r="J81" s="61">
        <v>0.39</v>
      </c>
      <c r="K81" s="61">
        <v>1.84</v>
      </c>
      <c r="L81" s="61">
        <v>3.72</v>
      </c>
      <c r="M81" s="61">
        <v>5.66</v>
      </c>
      <c r="N81" s="61">
        <v>7.12</v>
      </c>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row>
    <row r="82" spans="1:248" s="7" customFormat="1" ht="12.75" hidden="1">
      <c r="A82" s="1"/>
      <c r="B82" s="54" t="s">
        <v>74</v>
      </c>
      <c r="C82" s="61">
        <v>1.44</v>
      </c>
      <c r="D82" s="61">
        <v>2.29</v>
      </c>
      <c r="E82" s="61">
        <v>3.4</v>
      </c>
      <c r="F82" s="61">
        <v>4.32</v>
      </c>
      <c r="G82" s="61">
        <v>5.19</v>
      </c>
      <c r="H82" s="61">
        <v>5.27</v>
      </c>
      <c r="I82" s="61">
        <v>5.3</v>
      </c>
      <c r="J82" s="61">
        <v>4.58</v>
      </c>
      <c r="K82" s="61">
        <v>3.43</v>
      </c>
      <c r="L82" s="61">
        <v>2.34</v>
      </c>
      <c r="M82" s="61">
        <v>1.44</v>
      </c>
      <c r="N82" s="61">
        <v>1.12</v>
      </c>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row>
    <row r="83" spans="1:248" s="7" customFormat="1" ht="12.75" hidden="1">
      <c r="A83" s="1"/>
      <c r="B83" s="54" t="s">
        <v>71</v>
      </c>
      <c r="C83" s="61">
        <v>1.15</v>
      </c>
      <c r="D83" s="61">
        <v>1.99</v>
      </c>
      <c r="E83" s="61">
        <v>2.98</v>
      </c>
      <c r="F83" s="61">
        <v>4.18</v>
      </c>
      <c r="G83" s="61">
        <v>5.28</v>
      </c>
      <c r="H83" s="61">
        <v>5.34</v>
      </c>
      <c r="I83" s="61">
        <v>5.23</v>
      </c>
      <c r="J83" s="61">
        <v>4.75</v>
      </c>
      <c r="K83" s="61">
        <v>3.33</v>
      </c>
      <c r="L83" s="61">
        <v>1.99</v>
      </c>
      <c r="M83" s="61">
        <v>1.12</v>
      </c>
      <c r="N83" s="61">
        <v>0.89</v>
      </c>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row>
    <row r="84" spans="1:248" s="7" customFormat="1" ht="12.75" hidden="1">
      <c r="A84" s="1"/>
      <c r="B84" s="54" t="s">
        <v>33</v>
      </c>
      <c r="C84" s="61">
        <v>0.82</v>
      </c>
      <c r="D84" s="61">
        <v>1.48</v>
      </c>
      <c r="E84" s="61">
        <v>2.52</v>
      </c>
      <c r="F84" s="61">
        <v>3.73</v>
      </c>
      <c r="G84" s="61">
        <v>4.91</v>
      </c>
      <c r="H84" s="61">
        <v>4.96</v>
      </c>
      <c r="I84" s="61">
        <v>4.85</v>
      </c>
      <c r="J84" s="61">
        <v>4.3</v>
      </c>
      <c r="K84" s="61">
        <v>2.89</v>
      </c>
      <c r="L84" s="61">
        <v>1.72</v>
      </c>
      <c r="M84" s="61">
        <v>0.95</v>
      </c>
      <c r="N84" s="61">
        <v>0.61</v>
      </c>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row>
    <row r="85" spans="1:248" s="7" customFormat="1" ht="12.75" hidden="1">
      <c r="A85" s="1"/>
      <c r="B85" s="54" t="s">
        <v>39</v>
      </c>
      <c r="C85" s="61">
        <v>6.05</v>
      </c>
      <c r="D85" s="61">
        <v>5.74</v>
      </c>
      <c r="E85" s="61">
        <v>5.41</v>
      </c>
      <c r="F85" s="61">
        <v>4.96</v>
      </c>
      <c r="G85" s="61">
        <v>5.29</v>
      </c>
      <c r="H85" s="61">
        <v>5.51</v>
      </c>
      <c r="I85" s="61">
        <v>5.81</v>
      </c>
      <c r="J85" s="61">
        <v>6.45</v>
      </c>
      <c r="K85" s="61">
        <v>7.09</v>
      </c>
      <c r="L85" s="61">
        <v>7.32</v>
      </c>
      <c r="M85" s="61">
        <v>7.1</v>
      </c>
      <c r="N85" s="61">
        <v>6.67</v>
      </c>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row>
    <row r="86" spans="1:248" s="7" customFormat="1" ht="12.75" hidden="1">
      <c r="A86" s="1"/>
      <c r="B86" s="54" t="s">
        <v>61</v>
      </c>
      <c r="C86" s="61">
        <v>5.35</v>
      </c>
      <c r="D86" s="61">
        <v>5.49</v>
      </c>
      <c r="E86" s="61">
        <v>4.81</v>
      </c>
      <c r="F86" s="61">
        <v>4.28</v>
      </c>
      <c r="G86" s="61">
        <v>3.6</v>
      </c>
      <c r="H86" s="61">
        <v>3.58</v>
      </c>
      <c r="I86" s="61">
        <v>3.58</v>
      </c>
      <c r="J86" s="61">
        <v>4.15</v>
      </c>
      <c r="K86" s="61">
        <v>4.07</v>
      </c>
      <c r="L86" s="61">
        <v>4.62</v>
      </c>
      <c r="M86" s="61">
        <v>4.94</v>
      </c>
      <c r="N86" s="61">
        <v>5.04</v>
      </c>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row>
    <row r="87" spans="1:248" s="7" customFormat="1" ht="12.75" hidden="1">
      <c r="A87" s="1"/>
      <c r="B87" s="54" t="s">
        <v>119</v>
      </c>
      <c r="C87" s="61">
        <v>1.76</v>
      </c>
      <c r="D87" s="61">
        <v>2.49</v>
      </c>
      <c r="E87" s="61">
        <v>3.46</v>
      </c>
      <c r="F87" s="61">
        <v>4.2</v>
      </c>
      <c r="G87" s="61">
        <v>5.11</v>
      </c>
      <c r="H87" s="61">
        <v>5.98</v>
      </c>
      <c r="I87" s="61">
        <v>6.19</v>
      </c>
      <c r="J87" s="61">
        <v>5.53</v>
      </c>
      <c r="K87" s="61">
        <v>4.22</v>
      </c>
      <c r="L87" s="61">
        <v>2.8</v>
      </c>
      <c r="M87" s="61">
        <v>1.77</v>
      </c>
      <c r="N87" s="61">
        <v>1.42</v>
      </c>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row>
    <row r="88" spans="1:248" s="7" customFormat="1" ht="12.75" hidden="1">
      <c r="A88" s="1"/>
      <c r="B88" s="54" t="s">
        <v>34</v>
      </c>
      <c r="C88" s="61">
        <v>1.05</v>
      </c>
      <c r="D88" s="61">
        <v>1.92</v>
      </c>
      <c r="E88" s="61">
        <v>3.24</v>
      </c>
      <c r="F88" s="61">
        <v>4.69</v>
      </c>
      <c r="G88" s="61">
        <v>5.47</v>
      </c>
      <c r="H88" s="61">
        <v>5.81</v>
      </c>
      <c r="I88" s="61">
        <v>6.12</v>
      </c>
      <c r="J88" s="61">
        <v>5.08</v>
      </c>
      <c r="K88" s="61">
        <v>3.64</v>
      </c>
      <c r="L88" s="61">
        <v>2.33</v>
      </c>
      <c r="M88" s="61">
        <v>1.28</v>
      </c>
      <c r="N88" s="61">
        <v>0.89</v>
      </c>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row>
    <row r="89" spans="2:24" ht="12.75" hidden="1">
      <c r="B89" s="54" t="s">
        <v>60</v>
      </c>
      <c r="C89" s="61">
        <v>1.55</v>
      </c>
      <c r="D89" s="61">
        <v>2.48</v>
      </c>
      <c r="E89" s="61">
        <v>3.64</v>
      </c>
      <c r="F89" s="61">
        <v>4.53</v>
      </c>
      <c r="G89" s="61">
        <v>4.99</v>
      </c>
      <c r="H89" s="61">
        <v>5.46</v>
      </c>
      <c r="I89" s="61">
        <v>5.19</v>
      </c>
      <c r="J89" s="61">
        <v>4.73</v>
      </c>
      <c r="K89" s="61">
        <v>3.55</v>
      </c>
      <c r="L89" s="61">
        <v>2.22</v>
      </c>
      <c r="M89" s="61">
        <v>1.41</v>
      </c>
      <c r="N89" s="61">
        <v>1.22</v>
      </c>
      <c r="V89" s="8"/>
      <c r="W89" s="8"/>
      <c r="X89" s="8"/>
    </row>
    <row r="90" spans="2:24" ht="12.75" hidden="1">
      <c r="B90" s="54" t="s">
        <v>68</v>
      </c>
      <c r="C90" s="61">
        <v>1.73</v>
      </c>
      <c r="D90" s="61">
        <v>2.66</v>
      </c>
      <c r="E90" s="61">
        <v>3.68</v>
      </c>
      <c r="F90" s="61">
        <v>4.48</v>
      </c>
      <c r="G90" s="61">
        <v>5.1</v>
      </c>
      <c r="H90" s="61">
        <v>5.48</v>
      </c>
      <c r="I90" s="61">
        <v>5.58</v>
      </c>
      <c r="J90" s="61">
        <v>5.05</v>
      </c>
      <c r="K90" s="61">
        <v>4.07</v>
      </c>
      <c r="L90" s="61">
        <v>2.85</v>
      </c>
      <c r="M90" s="61">
        <v>1.78</v>
      </c>
      <c r="N90" s="61">
        <v>1.46</v>
      </c>
      <c r="V90" s="8"/>
      <c r="W90" s="8"/>
      <c r="X90" s="8"/>
    </row>
    <row r="91" spans="2:24" ht="12.75" hidden="1">
      <c r="B91" s="54" t="s">
        <v>123</v>
      </c>
      <c r="C91" s="61">
        <v>1.13</v>
      </c>
      <c r="D91" s="61">
        <v>2.03</v>
      </c>
      <c r="E91" s="61">
        <v>3.13</v>
      </c>
      <c r="F91" s="61">
        <v>4.53</v>
      </c>
      <c r="G91" s="61">
        <v>5.37</v>
      </c>
      <c r="H91" s="61">
        <v>5.66</v>
      </c>
      <c r="I91" s="61">
        <v>5.97</v>
      </c>
      <c r="J91" s="61">
        <v>5.18</v>
      </c>
      <c r="K91" s="61">
        <v>3.99</v>
      </c>
      <c r="L91" s="61">
        <v>2.2</v>
      </c>
      <c r="M91" s="61">
        <v>1.27</v>
      </c>
      <c r="N91" s="61">
        <v>0.92</v>
      </c>
      <c r="V91" s="8"/>
      <c r="W91" s="8"/>
      <c r="X91" s="8"/>
    </row>
    <row r="92" spans="2:24" ht="12.75" hidden="1">
      <c r="B92" s="54" t="s">
        <v>64</v>
      </c>
      <c r="C92" s="61">
        <v>8.38</v>
      </c>
      <c r="D92" s="61">
        <v>7.51</v>
      </c>
      <c r="E92" s="61">
        <v>6.23</v>
      </c>
      <c r="F92" s="61">
        <v>4.51</v>
      </c>
      <c r="G92" s="61">
        <v>2.95</v>
      </c>
      <c r="H92" s="61">
        <v>2.26</v>
      </c>
      <c r="I92" s="61">
        <v>2.35</v>
      </c>
      <c r="J92" s="61">
        <v>3.16</v>
      </c>
      <c r="K92" s="61">
        <v>4.34</v>
      </c>
      <c r="L92" s="61">
        <v>6.07</v>
      </c>
      <c r="M92" s="61">
        <v>7.46</v>
      </c>
      <c r="N92" s="61">
        <v>8.43</v>
      </c>
      <c r="V92" s="8"/>
      <c r="W92" s="8"/>
      <c r="X92" s="8"/>
    </row>
    <row r="93" spans="2:24" ht="12.75" hidden="1">
      <c r="B93" s="54" t="s">
        <v>31</v>
      </c>
      <c r="C93" s="61">
        <v>2.79</v>
      </c>
      <c r="D93" s="61">
        <v>3.69</v>
      </c>
      <c r="E93" s="61">
        <v>4.71</v>
      </c>
      <c r="F93" s="61">
        <v>5.75</v>
      </c>
      <c r="G93" s="61">
        <v>6.17</v>
      </c>
      <c r="H93" s="61">
        <v>5.72</v>
      </c>
      <c r="I93" s="61">
        <v>5.13</v>
      </c>
      <c r="J93" s="61">
        <v>4.67</v>
      </c>
      <c r="K93" s="61">
        <v>4.26</v>
      </c>
      <c r="L93" s="61">
        <v>3.67</v>
      </c>
      <c r="M93" s="61">
        <v>2.82</v>
      </c>
      <c r="N93" s="61">
        <v>2.47</v>
      </c>
      <c r="V93" s="8"/>
      <c r="W93" s="8"/>
      <c r="X93" s="8"/>
    </row>
    <row r="94" spans="2:24" ht="12.75" hidden="1">
      <c r="B94" s="54" t="s">
        <v>149</v>
      </c>
      <c r="C94" s="61">
        <v>5.65</v>
      </c>
      <c r="D94" s="61">
        <v>6.57</v>
      </c>
      <c r="E94" s="61">
        <v>6.88</v>
      </c>
      <c r="F94" s="61">
        <v>6.3</v>
      </c>
      <c r="G94" s="61">
        <v>5.41</v>
      </c>
      <c r="H94" s="61">
        <v>5.16</v>
      </c>
      <c r="I94" s="61">
        <v>5.53</v>
      </c>
      <c r="J94" s="61">
        <v>5.69</v>
      </c>
      <c r="K94" s="61">
        <v>5.77</v>
      </c>
      <c r="L94" s="61">
        <v>5.93</v>
      </c>
      <c r="M94" s="61">
        <v>5.27</v>
      </c>
      <c r="N94" s="61">
        <v>5.11</v>
      </c>
      <c r="V94" s="8"/>
      <c r="W94" s="8"/>
      <c r="X94" s="8"/>
    </row>
    <row r="95" spans="2:24" ht="12.75" hidden="1">
      <c r="B95" s="54" t="s">
        <v>152</v>
      </c>
      <c r="C95" s="61">
        <v>5.86</v>
      </c>
      <c r="D95" s="61">
        <v>6.41</v>
      </c>
      <c r="E95" s="61">
        <v>6.88</v>
      </c>
      <c r="F95" s="61">
        <v>6.56</v>
      </c>
      <c r="G95" s="61">
        <v>5.72</v>
      </c>
      <c r="H95" s="61">
        <v>4.32</v>
      </c>
      <c r="I95" s="61">
        <v>4.43</v>
      </c>
      <c r="J95" s="61">
        <v>5.03</v>
      </c>
      <c r="K95" s="61">
        <v>5.61</v>
      </c>
      <c r="L95" s="61">
        <v>5.01</v>
      </c>
      <c r="M95" s="61">
        <v>4.98</v>
      </c>
      <c r="N95" s="61">
        <v>5.39</v>
      </c>
      <c r="V95" s="8"/>
      <c r="W95" s="8"/>
      <c r="X95" s="8"/>
    </row>
    <row r="96" spans="2:24" ht="12.75" hidden="1">
      <c r="B96" s="54" t="s">
        <v>72</v>
      </c>
      <c r="C96" s="61">
        <v>1.39</v>
      </c>
      <c r="D96" s="61">
        <v>2.33</v>
      </c>
      <c r="E96" s="61">
        <v>3.4</v>
      </c>
      <c r="F96" s="61">
        <v>4.23</v>
      </c>
      <c r="G96" s="61">
        <v>5.43</v>
      </c>
      <c r="H96" s="61">
        <v>5.81</v>
      </c>
      <c r="I96" s="61">
        <v>6.08</v>
      </c>
      <c r="J96" s="61">
        <v>5.26</v>
      </c>
      <c r="K96" s="61">
        <v>3.8</v>
      </c>
      <c r="L96" s="61">
        <v>2.33</v>
      </c>
      <c r="M96" s="61">
        <v>1.35</v>
      </c>
      <c r="N96" s="61">
        <v>1.1</v>
      </c>
      <c r="V96" s="8"/>
      <c r="W96" s="8"/>
      <c r="X96" s="8"/>
    </row>
    <row r="97" spans="2:24" ht="12.75" hidden="1">
      <c r="B97" s="54" t="s">
        <v>59</v>
      </c>
      <c r="C97" s="61">
        <v>0.95</v>
      </c>
      <c r="D97" s="61">
        <v>1.72</v>
      </c>
      <c r="E97" s="61">
        <v>2.59</v>
      </c>
      <c r="F97" s="61">
        <v>3.83</v>
      </c>
      <c r="G97" s="61">
        <v>4.72</v>
      </c>
      <c r="H97" s="61">
        <v>4.79</v>
      </c>
      <c r="I97" s="61">
        <v>4.84</v>
      </c>
      <c r="J97" s="61">
        <v>4.45</v>
      </c>
      <c r="K97" s="61">
        <v>2.91</v>
      </c>
      <c r="L97" s="61">
        <v>1.75</v>
      </c>
      <c r="M97" s="61">
        <v>0.91</v>
      </c>
      <c r="N97" s="61">
        <v>0.71</v>
      </c>
      <c r="V97" s="8"/>
      <c r="W97" s="8"/>
      <c r="X97" s="8"/>
    </row>
    <row r="98" spans="2:24" ht="12.75" hidden="1">
      <c r="B98" s="54" t="s">
        <v>35</v>
      </c>
      <c r="C98" s="61">
        <v>0.62</v>
      </c>
      <c r="D98" s="61">
        <v>1.27</v>
      </c>
      <c r="E98" s="61">
        <v>2.51</v>
      </c>
      <c r="F98" s="61">
        <v>3.96</v>
      </c>
      <c r="G98" s="61">
        <v>5.33</v>
      </c>
      <c r="H98" s="61">
        <v>5.51</v>
      </c>
      <c r="I98" s="61">
        <v>5.28</v>
      </c>
      <c r="J98" s="61">
        <v>4.46</v>
      </c>
      <c r="K98" s="61">
        <v>2.97</v>
      </c>
      <c r="L98" s="61">
        <v>1.61</v>
      </c>
      <c r="M98" s="61">
        <v>0.77</v>
      </c>
      <c r="N98" s="61">
        <v>0.52</v>
      </c>
      <c r="V98" s="8"/>
      <c r="W98" s="8"/>
      <c r="X98" s="8"/>
    </row>
    <row r="99" spans="2:24" ht="12.75" hidden="1">
      <c r="B99" s="54" t="s">
        <v>129</v>
      </c>
      <c r="C99" s="61">
        <v>0.39</v>
      </c>
      <c r="D99" s="61">
        <v>1.11</v>
      </c>
      <c r="E99" s="61">
        <v>2.47</v>
      </c>
      <c r="F99" s="61">
        <v>4.06</v>
      </c>
      <c r="G99" s="61">
        <v>5.62</v>
      </c>
      <c r="H99" s="61">
        <v>5.94</v>
      </c>
      <c r="I99" s="61">
        <v>5.65</v>
      </c>
      <c r="J99" s="61">
        <v>4.39</v>
      </c>
      <c r="K99" s="61">
        <v>2.72</v>
      </c>
      <c r="L99" s="61">
        <v>1.3</v>
      </c>
      <c r="M99" s="61">
        <v>0.53</v>
      </c>
      <c r="N99" s="61">
        <v>0.26</v>
      </c>
      <c r="V99" s="8"/>
      <c r="W99" s="8"/>
      <c r="X99" s="8"/>
    </row>
    <row r="100" spans="2:24" ht="12.75" hidden="1">
      <c r="B100" s="54" t="s">
        <v>132</v>
      </c>
      <c r="C100" s="61">
        <v>0.06</v>
      </c>
      <c r="D100" s="61">
        <v>0.58</v>
      </c>
      <c r="E100" s="61">
        <v>1.91</v>
      </c>
      <c r="F100" s="61">
        <v>3.81</v>
      </c>
      <c r="G100" s="61">
        <v>4.99</v>
      </c>
      <c r="H100" s="61">
        <v>5.56</v>
      </c>
      <c r="I100" s="61">
        <v>5.08</v>
      </c>
      <c r="J100" s="61">
        <v>3.72</v>
      </c>
      <c r="K100" s="61">
        <v>2.15</v>
      </c>
      <c r="L100" s="61">
        <v>0.84</v>
      </c>
      <c r="M100" s="61">
        <v>0.16</v>
      </c>
      <c r="N100" s="61">
        <v>0</v>
      </c>
      <c r="V100" s="8"/>
      <c r="W100" s="8"/>
      <c r="X100" s="8"/>
    </row>
    <row r="101" spans="2:24" ht="12.75" hidden="1">
      <c r="B101" s="54" t="s">
        <v>77</v>
      </c>
      <c r="C101" s="61">
        <v>0.34</v>
      </c>
      <c r="D101" s="61">
        <v>1.1</v>
      </c>
      <c r="E101" s="61">
        <v>2.46</v>
      </c>
      <c r="F101" s="61">
        <v>3.99</v>
      </c>
      <c r="G101" s="61">
        <v>5.35</v>
      </c>
      <c r="H101" s="61">
        <v>5.57</v>
      </c>
      <c r="I101" s="61">
        <v>5.33</v>
      </c>
      <c r="J101" s="61">
        <v>4.08</v>
      </c>
      <c r="K101" s="61">
        <v>2.59</v>
      </c>
      <c r="L101" s="61">
        <v>1.19</v>
      </c>
      <c r="M101" s="61">
        <v>0.5</v>
      </c>
      <c r="N101" s="61">
        <v>0.2</v>
      </c>
      <c r="V101" s="8"/>
      <c r="W101" s="8"/>
      <c r="X101" s="8"/>
    </row>
    <row r="102" spans="2:24" ht="12.75" hidden="1">
      <c r="B102" s="54" t="s">
        <v>75</v>
      </c>
      <c r="C102" s="61">
        <v>1.36</v>
      </c>
      <c r="D102" s="61">
        <v>2.15</v>
      </c>
      <c r="E102" s="61">
        <v>3.39</v>
      </c>
      <c r="F102" s="61">
        <v>4.22</v>
      </c>
      <c r="G102" s="61">
        <v>5.15</v>
      </c>
      <c r="H102" s="61">
        <v>5.87</v>
      </c>
      <c r="I102" s="61">
        <v>6.17</v>
      </c>
      <c r="J102" s="61">
        <v>5.28</v>
      </c>
      <c r="K102" s="61">
        <v>3.91</v>
      </c>
      <c r="L102" s="61">
        <v>2.33</v>
      </c>
      <c r="M102" s="61">
        <v>1.44</v>
      </c>
      <c r="N102" s="61">
        <v>1.11</v>
      </c>
      <c r="V102" s="8"/>
      <c r="W102" s="8"/>
      <c r="X102" s="8"/>
    </row>
    <row r="103" spans="2:24" ht="12.75" hidden="1">
      <c r="B103" s="54" t="s">
        <v>138</v>
      </c>
      <c r="C103" s="61">
        <v>1.96</v>
      </c>
      <c r="D103" s="61">
        <v>2.94</v>
      </c>
      <c r="E103" s="61">
        <v>4.25</v>
      </c>
      <c r="F103" s="61">
        <v>5.09</v>
      </c>
      <c r="G103" s="61">
        <v>6.07</v>
      </c>
      <c r="H103" s="61">
        <v>7.02</v>
      </c>
      <c r="I103" s="61">
        <v>7.09</v>
      </c>
      <c r="J103" s="61">
        <v>6</v>
      </c>
      <c r="K103" s="61">
        <v>4.6</v>
      </c>
      <c r="L103" s="61">
        <v>2.91</v>
      </c>
      <c r="M103" s="61">
        <v>2</v>
      </c>
      <c r="N103" s="61">
        <v>1.63</v>
      </c>
      <c r="V103" s="8"/>
      <c r="W103" s="8"/>
      <c r="X103" s="8"/>
    </row>
    <row r="104" spans="2:24" ht="12.75" hidden="1">
      <c r="B104" s="54" t="s">
        <v>58</v>
      </c>
      <c r="C104" s="61">
        <v>0.95</v>
      </c>
      <c r="D104" s="61">
        <v>1.62</v>
      </c>
      <c r="E104" s="61">
        <v>2.64</v>
      </c>
      <c r="F104" s="61">
        <v>3.87</v>
      </c>
      <c r="G104" s="61">
        <v>4.93</v>
      </c>
      <c r="H104" s="61">
        <v>5.19</v>
      </c>
      <c r="I104" s="61">
        <v>5.21</v>
      </c>
      <c r="J104" s="61">
        <v>4.58</v>
      </c>
      <c r="K104" s="61">
        <v>3.18</v>
      </c>
      <c r="L104" s="61">
        <v>1.91</v>
      </c>
      <c r="M104" s="61">
        <v>1.11</v>
      </c>
      <c r="N104" s="61">
        <v>0.73</v>
      </c>
      <c r="V104" s="8"/>
      <c r="W104" s="8"/>
      <c r="X104" s="8"/>
    </row>
    <row r="105" spans="2:24" ht="12.75" hidden="1">
      <c r="B105" s="54" t="s">
        <v>73</v>
      </c>
      <c r="C105" s="61">
        <v>0.79</v>
      </c>
      <c r="D105" s="61">
        <v>1.48</v>
      </c>
      <c r="E105" s="61">
        <v>2.41</v>
      </c>
      <c r="F105" s="61">
        <v>3.75</v>
      </c>
      <c r="G105" s="61">
        <v>4.77</v>
      </c>
      <c r="H105" s="61">
        <v>4.8</v>
      </c>
      <c r="I105" s="61">
        <v>4.77</v>
      </c>
      <c r="J105" s="61">
        <v>4.18</v>
      </c>
      <c r="K105" s="61">
        <v>2.76</v>
      </c>
      <c r="L105" s="61">
        <v>1.61</v>
      </c>
      <c r="M105" s="61">
        <v>0.85</v>
      </c>
      <c r="N105" s="61">
        <v>0.61</v>
      </c>
      <c r="V105" s="8"/>
      <c r="W105" s="8"/>
      <c r="X105" s="8"/>
    </row>
    <row r="106" spans="2:24" ht="12.75" hidden="1">
      <c r="B106" s="54" t="s">
        <v>36</v>
      </c>
      <c r="C106" s="61">
        <v>0.89</v>
      </c>
      <c r="D106" s="61">
        <v>1.59</v>
      </c>
      <c r="E106" s="61">
        <v>2.53</v>
      </c>
      <c r="F106" s="61">
        <v>3.79</v>
      </c>
      <c r="G106" s="61">
        <v>4.79</v>
      </c>
      <c r="H106" s="61">
        <v>4.86</v>
      </c>
      <c r="I106" s="61">
        <v>4.82</v>
      </c>
      <c r="J106" s="61">
        <v>4.29</v>
      </c>
      <c r="K106" s="61">
        <v>2.85</v>
      </c>
      <c r="L106" s="61">
        <v>1.72</v>
      </c>
      <c r="M106" s="61">
        <v>0.93</v>
      </c>
      <c r="N106" s="61">
        <v>0.67</v>
      </c>
      <c r="V106" s="8"/>
      <c r="W106" s="8"/>
      <c r="X106" s="8"/>
    </row>
    <row r="107" spans="2:24" ht="12.75" hidden="1">
      <c r="B107" s="54" t="s">
        <v>37</v>
      </c>
      <c r="C107" s="61">
        <v>0.82</v>
      </c>
      <c r="D107" s="61">
        <v>1.5</v>
      </c>
      <c r="E107" s="61">
        <v>2.45</v>
      </c>
      <c r="F107" s="61">
        <v>3.67</v>
      </c>
      <c r="G107" s="61">
        <v>4.78</v>
      </c>
      <c r="H107" s="61">
        <v>4.83</v>
      </c>
      <c r="I107" s="61">
        <v>4.76</v>
      </c>
      <c r="J107" s="61">
        <v>4.24</v>
      </c>
      <c r="K107" s="61">
        <v>2.84</v>
      </c>
      <c r="L107" s="61">
        <v>1.64</v>
      </c>
      <c r="M107" s="61">
        <v>0.93</v>
      </c>
      <c r="N107" s="61">
        <v>0.63</v>
      </c>
      <c r="V107" s="8"/>
      <c r="W107" s="8"/>
      <c r="X107" s="8"/>
    </row>
    <row r="108" spans="2:24" ht="12.75" hidden="1">
      <c r="B108" s="54" t="s">
        <v>40</v>
      </c>
      <c r="C108" s="61">
        <v>0.81</v>
      </c>
      <c r="D108" s="61">
        <v>1.52</v>
      </c>
      <c r="E108" s="61">
        <v>2.4</v>
      </c>
      <c r="F108" s="61">
        <v>3.65</v>
      </c>
      <c r="G108" s="61">
        <v>4.57</v>
      </c>
      <c r="H108" s="61">
        <v>4.74</v>
      </c>
      <c r="I108" s="61">
        <v>4.67</v>
      </c>
      <c r="J108" s="61">
        <v>4.14</v>
      </c>
      <c r="K108" s="61">
        <v>2.79</v>
      </c>
      <c r="L108" s="61">
        <v>1.63</v>
      </c>
      <c r="M108" s="61">
        <v>0.88</v>
      </c>
      <c r="N108" s="61">
        <v>0.63</v>
      </c>
      <c r="V108" s="8"/>
      <c r="W108" s="8"/>
      <c r="X108" s="8"/>
    </row>
    <row r="109" spans="2:24" ht="12.75" hidden="1">
      <c r="B109" s="54" t="s">
        <v>42</v>
      </c>
      <c r="C109" s="61">
        <v>0.68</v>
      </c>
      <c r="D109" s="61">
        <v>1.32</v>
      </c>
      <c r="E109" s="61">
        <v>2.34</v>
      </c>
      <c r="F109" s="61">
        <v>3.62</v>
      </c>
      <c r="G109" s="61">
        <v>4.74</v>
      </c>
      <c r="H109" s="61">
        <v>4.77</v>
      </c>
      <c r="I109" s="61">
        <v>4.66</v>
      </c>
      <c r="J109" s="61">
        <v>4.06</v>
      </c>
      <c r="K109" s="61">
        <v>2.73</v>
      </c>
      <c r="L109" s="61">
        <v>1.55</v>
      </c>
      <c r="M109" s="61">
        <v>0.8</v>
      </c>
      <c r="N109" s="61">
        <v>0.53</v>
      </c>
      <c r="V109" s="8"/>
      <c r="W109" s="8"/>
      <c r="X109" s="8"/>
    </row>
    <row r="110" spans="2:24" ht="12.75" hidden="1">
      <c r="B110" s="54" t="s">
        <v>43</v>
      </c>
      <c r="C110" s="61">
        <v>0.82</v>
      </c>
      <c r="D110" s="61">
        <v>1.5</v>
      </c>
      <c r="E110" s="61">
        <v>2.45</v>
      </c>
      <c r="F110" s="61">
        <v>3.67</v>
      </c>
      <c r="G110" s="61">
        <v>4.78</v>
      </c>
      <c r="H110" s="61">
        <v>4.83</v>
      </c>
      <c r="I110" s="61">
        <v>4.76</v>
      </c>
      <c r="J110" s="61">
        <v>4.24</v>
      </c>
      <c r="K110" s="61">
        <v>2.84</v>
      </c>
      <c r="L110" s="61">
        <v>1.64</v>
      </c>
      <c r="M110" s="61">
        <v>0.93</v>
      </c>
      <c r="N110" s="61">
        <v>0.63</v>
      </c>
      <c r="V110" s="8"/>
      <c r="W110" s="8"/>
      <c r="X110" s="8"/>
    </row>
    <row r="111" spans="2:24" ht="12.75" hidden="1">
      <c r="B111" s="54" t="s">
        <v>44</v>
      </c>
      <c r="C111" s="61">
        <v>1.2</v>
      </c>
      <c r="D111" s="61">
        <v>2.04</v>
      </c>
      <c r="E111" s="61">
        <v>3.02</v>
      </c>
      <c r="F111" s="61">
        <v>4.23</v>
      </c>
      <c r="G111" s="61">
        <v>5.23</v>
      </c>
      <c r="H111" s="61">
        <v>5.2</v>
      </c>
      <c r="I111" s="61">
        <v>5.23</v>
      </c>
      <c r="J111" s="61">
        <v>4.67</v>
      </c>
      <c r="K111" s="61">
        <v>3.31</v>
      </c>
      <c r="L111" s="61">
        <v>2.01</v>
      </c>
      <c r="M111" s="61">
        <v>1.17</v>
      </c>
      <c r="N111" s="61">
        <v>0.91</v>
      </c>
      <c r="V111" s="8"/>
      <c r="W111" s="8"/>
      <c r="X111" s="8"/>
    </row>
    <row r="112" spans="2:24" ht="12.75" hidden="1">
      <c r="B112" s="54" t="s">
        <v>45</v>
      </c>
      <c r="C112" s="61">
        <v>1.14</v>
      </c>
      <c r="D112" s="61">
        <v>1.92</v>
      </c>
      <c r="E112" s="61">
        <v>2.94</v>
      </c>
      <c r="F112" s="61">
        <v>4.03</v>
      </c>
      <c r="G112" s="61">
        <v>4.96</v>
      </c>
      <c r="H112" s="61">
        <v>5.34</v>
      </c>
      <c r="I112" s="61">
        <v>5.36</v>
      </c>
      <c r="J112" s="61">
        <v>4.65</v>
      </c>
      <c r="K112" s="61">
        <v>3.32</v>
      </c>
      <c r="L112" s="61">
        <v>1.96</v>
      </c>
      <c r="M112" s="61">
        <v>1.17</v>
      </c>
      <c r="N112" s="61">
        <v>0.88</v>
      </c>
      <c r="V112" s="8"/>
      <c r="W112" s="8"/>
      <c r="X112" s="8"/>
    </row>
    <row r="113" spans="2:24" ht="12.75" hidden="1">
      <c r="B113" s="54" t="s">
        <v>76</v>
      </c>
      <c r="C113" s="61">
        <v>1.89</v>
      </c>
      <c r="D113" s="61">
        <v>2.61</v>
      </c>
      <c r="E113" s="61">
        <v>3.64</v>
      </c>
      <c r="F113" s="61">
        <v>5.15</v>
      </c>
      <c r="G113" s="61">
        <v>6.05</v>
      </c>
      <c r="H113" s="61">
        <v>7.21</v>
      </c>
      <c r="I113" s="61">
        <v>7.07</v>
      </c>
      <c r="J113" s="61">
        <v>6.36</v>
      </c>
      <c r="K113" s="61">
        <v>4.94</v>
      </c>
      <c r="L113" s="61">
        <v>3.1</v>
      </c>
      <c r="M113" s="61">
        <v>1.94</v>
      </c>
      <c r="N113" s="61">
        <v>1.51</v>
      </c>
      <c r="V113" s="8"/>
      <c r="W113" s="8"/>
      <c r="X113" s="8"/>
    </row>
    <row r="114" spans="2:24" ht="12.75" hidden="1">
      <c r="B114" s="54" t="s">
        <v>116</v>
      </c>
      <c r="C114" s="61">
        <v>1.85</v>
      </c>
      <c r="D114" s="61">
        <v>2.64</v>
      </c>
      <c r="E114" s="61">
        <v>3.72</v>
      </c>
      <c r="F114" s="61">
        <v>4.85</v>
      </c>
      <c r="G114" s="61">
        <v>5.91</v>
      </c>
      <c r="H114" s="61">
        <v>6.84</v>
      </c>
      <c r="I114" s="61">
        <v>6.76</v>
      </c>
      <c r="J114" s="61">
        <v>6.06</v>
      </c>
      <c r="K114" s="61">
        <v>4.72</v>
      </c>
      <c r="L114" s="61">
        <v>3</v>
      </c>
      <c r="M114" s="61">
        <v>1.9</v>
      </c>
      <c r="N114" s="61">
        <v>1.52</v>
      </c>
      <c r="V114" s="8"/>
      <c r="W114" s="8"/>
      <c r="X114" s="8"/>
    </row>
    <row r="115" spans="2:24" ht="12.75" hidden="1">
      <c r="B115" s="54" t="s">
        <v>121</v>
      </c>
      <c r="C115" s="61">
        <v>1.23</v>
      </c>
      <c r="D115" s="61">
        <v>2.14</v>
      </c>
      <c r="E115" s="61">
        <v>3.1</v>
      </c>
      <c r="F115" s="61">
        <v>4.26</v>
      </c>
      <c r="G115" s="61">
        <v>5.32</v>
      </c>
      <c r="H115" s="61">
        <v>5.63</v>
      </c>
      <c r="I115" s="61">
        <v>5.62</v>
      </c>
      <c r="J115" s="61">
        <v>5.03</v>
      </c>
      <c r="K115" s="61">
        <v>3.64</v>
      </c>
      <c r="L115" s="61">
        <v>2.28</v>
      </c>
      <c r="M115" s="61">
        <v>1.28</v>
      </c>
      <c r="N115" s="61">
        <v>0.98</v>
      </c>
      <c r="V115" s="8"/>
      <c r="W115" s="8"/>
      <c r="X115" s="8"/>
    </row>
    <row r="116" spans="2:24" ht="12.75" hidden="1">
      <c r="B116" s="54" t="s">
        <v>131</v>
      </c>
      <c r="C116" s="61">
        <v>0.12</v>
      </c>
      <c r="D116" s="61">
        <v>0.57</v>
      </c>
      <c r="E116" s="61">
        <v>1.43</v>
      </c>
      <c r="F116" s="61">
        <v>2.89</v>
      </c>
      <c r="G116" s="61">
        <v>4.31</v>
      </c>
      <c r="H116" s="61">
        <v>4.81</v>
      </c>
      <c r="I116" s="61">
        <v>4.26</v>
      </c>
      <c r="J116" s="61">
        <v>3.36</v>
      </c>
      <c r="K116" s="61">
        <v>2.12</v>
      </c>
      <c r="L116" s="61">
        <v>0.94</v>
      </c>
      <c r="M116" s="61">
        <v>0.24</v>
      </c>
      <c r="N116" s="61">
        <v>0.03</v>
      </c>
      <c r="V116" s="8"/>
      <c r="W116" s="8"/>
      <c r="X116" s="8"/>
    </row>
    <row r="117" spans="2:24" ht="12.75" hidden="1">
      <c r="B117" s="54" t="s">
        <v>144</v>
      </c>
      <c r="C117" s="61">
        <v>3.04</v>
      </c>
      <c r="D117" s="61">
        <v>3.94</v>
      </c>
      <c r="E117" s="61">
        <v>5.37</v>
      </c>
      <c r="F117" s="61">
        <v>6.69</v>
      </c>
      <c r="G117" s="61">
        <v>7.75</v>
      </c>
      <c r="H117" s="61">
        <v>8.44</v>
      </c>
      <c r="I117" s="61">
        <v>8.09</v>
      </c>
      <c r="J117" s="61">
        <v>7.48</v>
      </c>
      <c r="K117" s="61">
        <v>6.45</v>
      </c>
      <c r="L117" s="61">
        <v>4.9</v>
      </c>
      <c r="M117" s="61">
        <v>3.56</v>
      </c>
      <c r="N117" s="61">
        <v>2.84</v>
      </c>
      <c r="V117" s="8"/>
      <c r="W117" s="8"/>
      <c r="X117" s="8"/>
    </row>
    <row r="118" spans="2:24" ht="12.75" hidden="1">
      <c r="B118" s="54" t="s">
        <v>50</v>
      </c>
      <c r="C118" s="61">
        <v>1.59</v>
      </c>
      <c r="D118" s="61">
        <v>2.54</v>
      </c>
      <c r="E118" s="61">
        <v>3.77</v>
      </c>
      <c r="F118" s="61">
        <v>4.38</v>
      </c>
      <c r="G118" s="61">
        <v>5.27</v>
      </c>
      <c r="H118" s="61">
        <v>6.03</v>
      </c>
      <c r="I118" s="61">
        <v>6.2</v>
      </c>
      <c r="J118" s="61">
        <v>5.27</v>
      </c>
      <c r="K118" s="61">
        <v>3.84</v>
      </c>
      <c r="L118" s="61">
        <v>2.4</v>
      </c>
      <c r="M118" s="61">
        <v>1.59</v>
      </c>
      <c r="N118" s="61">
        <v>1.28</v>
      </c>
      <c r="V118" s="8"/>
      <c r="W118" s="8"/>
      <c r="X118" s="8"/>
    </row>
    <row r="119" spans="2:24" ht="12.75" hidden="1">
      <c r="B119" s="54" t="s">
        <v>113</v>
      </c>
      <c r="C119" s="61">
        <v>2.27</v>
      </c>
      <c r="D119" s="61">
        <v>3.29</v>
      </c>
      <c r="E119" s="61">
        <v>4.69</v>
      </c>
      <c r="F119" s="61">
        <v>5.91</v>
      </c>
      <c r="G119" s="61">
        <v>7.05</v>
      </c>
      <c r="H119" s="61">
        <v>7.78</v>
      </c>
      <c r="I119" s="61">
        <v>7.93</v>
      </c>
      <c r="J119" s="61">
        <v>6.94</v>
      </c>
      <c r="K119" s="61">
        <v>5.33</v>
      </c>
      <c r="L119" s="61">
        <v>3.85</v>
      </c>
      <c r="M119" s="61">
        <v>2.46</v>
      </c>
      <c r="N119" s="61">
        <v>1.93</v>
      </c>
      <c r="V119" s="8"/>
      <c r="W119" s="8"/>
      <c r="X119" s="8"/>
    </row>
    <row r="120" spans="2:24" ht="12.75" hidden="1">
      <c r="B120" s="54" t="s">
        <v>62</v>
      </c>
      <c r="C120" s="61">
        <v>1.8</v>
      </c>
      <c r="D120" s="61">
        <v>2.71</v>
      </c>
      <c r="E120" s="61">
        <v>3.85</v>
      </c>
      <c r="F120" s="61">
        <v>4.62</v>
      </c>
      <c r="G120" s="61">
        <v>5.82</v>
      </c>
      <c r="H120" s="61">
        <v>6.53</v>
      </c>
      <c r="I120" s="61">
        <v>6.91</v>
      </c>
      <c r="J120" s="61">
        <v>5.99</v>
      </c>
      <c r="K120" s="61">
        <v>4.47</v>
      </c>
      <c r="L120" s="61">
        <v>2.91</v>
      </c>
      <c r="M120" s="61">
        <v>1.84</v>
      </c>
      <c r="N120" s="61">
        <v>1.48</v>
      </c>
      <c r="V120" s="8"/>
      <c r="W120" s="8"/>
      <c r="X120" s="8"/>
    </row>
    <row r="121" spans="2:24" ht="12.75" hidden="1">
      <c r="B121" s="54" t="s">
        <v>67</v>
      </c>
      <c r="C121" s="61">
        <v>3</v>
      </c>
      <c r="D121" s="61">
        <v>3.72</v>
      </c>
      <c r="E121" s="61">
        <v>4.17</v>
      </c>
      <c r="F121" s="61">
        <v>4.88</v>
      </c>
      <c r="G121" s="61">
        <v>4.85</v>
      </c>
      <c r="H121" s="61">
        <v>4.21</v>
      </c>
      <c r="I121" s="61">
        <v>4.43</v>
      </c>
      <c r="J121" s="61">
        <v>4.47</v>
      </c>
      <c r="K121" s="61">
        <v>3.31</v>
      </c>
      <c r="L121" s="61">
        <v>3.05</v>
      </c>
      <c r="M121" s="61">
        <v>2.77</v>
      </c>
      <c r="N121" s="61">
        <v>2.72</v>
      </c>
      <c r="V121" s="8"/>
      <c r="W121" s="8"/>
      <c r="X121" s="8"/>
    </row>
    <row r="122" spans="2:24" ht="12.75" hidden="1">
      <c r="B122" s="54" t="s">
        <v>140</v>
      </c>
      <c r="C122" s="61">
        <v>6.49</v>
      </c>
      <c r="D122" s="61">
        <v>6.98</v>
      </c>
      <c r="E122" s="61">
        <v>6.68</v>
      </c>
      <c r="F122" s="61">
        <v>6.2</v>
      </c>
      <c r="G122" s="61">
        <v>6.2</v>
      </c>
      <c r="H122" s="61">
        <v>5.94</v>
      </c>
      <c r="I122" s="61">
        <v>5.89</v>
      </c>
      <c r="J122" s="61">
        <v>6.26</v>
      </c>
      <c r="K122" s="61">
        <v>6.9</v>
      </c>
      <c r="L122" s="61">
        <v>6.29</v>
      </c>
      <c r="M122" s="61">
        <v>5.65</v>
      </c>
      <c r="N122" s="61">
        <v>6.05</v>
      </c>
      <c r="V122" s="8"/>
      <c r="W122" s="8"/>
      <c r="X122" s="8"/>
    </row>
    <row r="123" spans="2:24" ht="12.75" hidden="1">
      <c r="B123" s="54" t="s">
        <v>127</v>
      </c>
      <c r="C123" s="61">
        <v>0.55</v>
      </c>
      <c r="D123" s="61">
        <v>1.26</v>
      </c>
      <c r="E123" s="61">
        <v>2.59</v>
      </c>
      <c r="F123" s="61">
        <v>3.97</v>
      </c>
      <c r="G123" s="61">
        <v>5.51</v>
      </c>
      <c r="H123" s="61">
        <v>5.78</v>
      </c>
      <c r="I123" s="61">
        <v>5.46</v>
      </c>
      <c r="J123" s="61">
        <v>4.5</v>
      </c>
      <c r="K123" s="61">
        <v>2.84</v>
      </c>
      <c r="L123" s="61">
        <v>1.45</v>
      </c>
      <c r="M123" s="61">
        <v>0.66</v>
      </c>
      <c r="N123" s="61">
        <v>0.36</v>
      </c>
      <c r="V123" s="8"/>
      <c r="W123" s="8"/>
      <c r="X123" s="8"/>
    </row>
    <row r="124" spans="2:24" ht="12.75" hidden="1">
      <c r="B124" s="54" t="s">
        <v>126</v>
      </c>
      <c r="C124" s="61">
        <v>0.75</v>
      </c>
      <c r="D124" s="61">
        <v>1.51</v>
      </c>
      <c r="E124" s="61">
        <v>2.63</v>
      </c>
      <c r="F124" s="61">
        <v>3.71</v>
      </c>
      <c r="G124" s="61">
        <v>4.95</v>
      </c>
      <c r="H124" s="61">
        <v>4.99</v>
      </c>
      <c r="I124" s="61">
        <v>4.75</v>
      </c>
      <c r="J124" s="61">
        <v>4.26</v>
      </c>
      <c r="K124" s="61">
        <v>2.72</v>
      </c>
      <c r="L124" s="61">
        <v>1.44</v>
      </c>
      <c r="M124" s="61">
        <v>0.75</v>
      </c>
      <c r="N124" s="61">
        <v>0.54</v>
      </c>
      <c r="V124" s="8"/>
      <c r="W124" s="8"/>
      <c r="X124" s="8"/>
    </row>
    <row r="125" spans="2:24" ht="12.75" hidden="1">
      <c r="B125" s="54" t="s">
        <v>141</v>
      </c>
      <c r="C125" s="61">
        <v>4.33</v>
      </c>
      <c r="D125" s="61">
        <v>5.11</v>
      </c>
      <c r="E125" s="61">
        <v>5.24</v>
      </c>
      <c r="F125" s="61">
        <v>5.36</v>
      </c>
      <c r="G125" s="61">
        <v>5.05</v>
      </c>
      <c r="H125" s="61">
        <v>4.91</v>
      </c>
      <c r="I125" s="61">
        <v>4.88</v>
      </c>
      <c r="J125" s="61">
        <v>4.98</v>
      </c>
      <c r="K125" s="61">
        <v>5.02</v>
      </c>
      <c r="L125" s="61">
        <v>4.83</v>
      </c>
      <c r="M125" s="61">
        <v>4.26</v>
      </c>
      <c r="N125" s="61">
        <v>3.81</v>
      </c>
      <c r="V125" s="8"/>
      <c r="W125" s="8"/>
      <c r="X125" s="8"/>
    </row>
    <row r="126" spans="2:24" ht="12.75" hidden="1">
      <c r="B126" s="54" t="s">
        <v>109</v>
      </c>
      <c r="C126" s="61">
        <v>4.73</v>
      </c>
      <c r="D126" s="61">
        <v>5.5</v>
      </c>
      <c r="E126" s="61">
        <v>6.2</v>
      </c>
      <c r="F126" s="61">
        <v>6.21</v>
      </c>
      <c r="G126" s="61">
        <v>6.16</v>
      </c>
      <c r="H126" s="61">
        <v>5.64</v>
      </c>
      <c r="I126" s="61">
        <v>5.67</v>
      </c>
      <c r="J126" s="61">
        <v>5.57</v>
      </c>
      <c r="K126" s="61">
        <v>4.95</v>
      </c>
      <c r="L126" s="61">
        <v>4.94</v>
      </c>
      <c r="M126" s="61">
        <v>4.79</v>
      </c>
      <c r="N126" s="61">
        <v>4.49</v>
      </c>
      <c r="V126" s="8"/>
      <c r="W126" s="8"/>
      <c r="X126" s="8"/>
    </row>
    <row r="127" spans="2:24" ht="12.75" hidden="1">
      <c r="B127" s="54" t="s">
        <v>109</v>
      </c>
      <c r="C127" s="61">
        <v>4.81</v>
      </c>
      <c r="D127" s="61">
        <v>5.45</v>
      </c>
      <c r="E127" s="61">
        <v>5.9</v>
      </c>
      <c r="F127" s="61">
        <v>6.07</v>
      </c>
      <c r="G127" s="61">
        <v>5.49</v>
      </c>
      <c r="H127" s="61">
        <v>4.7</v>
      </c>
      <c r="I127" s="61">
        <v>4.26</v>
      </c>
      <c r="J127" s="61">
        <v>4.25</v>
      </c>
      <c r="K127" s="61">
        <v>4.44</v>
      </c>
      <c r="L127" s="61">
        <v>4.44</v>
      </c>
      <c r="M127" s="61">
        <v>4.35</v>
      </c>
      <c r="N127" s="61">
        <v>4.41</v>
      </c>
      <c r="V127" s="8"/>
      <c r="W127" s="8"/>
      <c r="X127" s="8"/>
    </row>
    <row r="128" spans="2:24" ht="12.75" hidden="1">
      <c r="B128" s="54" t="s">
        <v>110</v>
      </c>
      <c r="C128" s="61">
        <v>3.24</v>
      </c>
      <c r="D128" s="61">
        <v>3.95</v>
      </c>
      <c r="E128" s="61">
        <v>5.08</v>
      </c>
      <c r="F128" s="61">
        <v>5.54</v>
      </c>
      <c r="G128" s="61">
        <v>5.99</v>
      </c>
      <c r="H128" s="61">
        <v>6.37</v>
      </c>
      <c r="I128" s="61">
        <v>6.45</v>
      </c>
      <c r="J128" s="61">
        <v>6.04</v>
      </c>
      <c r="K128" s="61">
        <v>5.08</v>
      </c>
      <c r="L128" s="61">
        <v>4.41</v>
      </c>
      <c r="M128" s="61">
        <v>3.63</v>
      </c>
      <c r="N128" s="61">
        <v>3.1</v>
      </c>
      <c r="V128" s="8"/>
      <c r="W128" s="8"/>
      <c r="X128" s="8"/>
    </row>
    <row r="129" spans="2:24" ht="12.75" hidden="1">
      <c r="B129" s="54" t="s">
        <v>30</v>
      </c>
      <c r="C129" s="61">
        <v>0.77</v>
      </c>
      <c r="D129" s="61">
        <v>1.46</v>
      </c>
      <c r="E129" s="61">
        <v>2.62</v>
      </c>
      <c r="F129" s="61">
        <v>4.11</v>
      </c>
      <c r="G129" s="61">
        <v>5.5</v>
      </c>
      <c r="H129" s="61">
        <v>5.55</v>
      </c>
      <c r="I129" s="61">
        <v>5.42</v>
      </c>
      <c r="J129" s="61">
        <v>4.71</v>
      </c>
      <c r="K129" s="61">
        <v>3.01</v>
      </c>
      <c r="L129" s="61">
        <v>1.66</v>
      </c>
      <c r="M129" s="61">
        <v>0.86</v>
      </c>
      <c r="N129" s="61">
        <v>0.54</v>
      </c>
      <c r="V129" s="8"/>
      <c r="W129" s="8"/>
      <c r="X129" s="8"/>
    </row>
    <row r="130" spans="2:24" ht="12.75" hidden="1">
      <c r="B130" s="54" t="s">
        <v>63</v>
      </c>
      <c r="C130" s="61">
        <v>0.77</v>
      </c>
      <c r="D130" s="61">
        <v>1.46</v>
      </c>
      <c r="E130" s="61">
        <v>2.62</v>
      </c>
      <c r="F130" s="61">
        <v>4.11</v>
      </c>
      <c r="G130" s="61">
        <v>5.5</v>
      </c>
      <c r="H130" s="61">
        <v>5.55</v>
      </c>
      <c r="I130" s="61">
        <v>5.42</v>
      </c>
      <c r="J130" s="61">
        <v>4.71</v>
      </c>
      <c r="K130" s="61">
        <v>3.01</v>
      </c>
      <c r="L130" s="61">
        <v>1.66</v>
      </c>
      <c r="M130" s="61">
        <v>0.86</v>
      </c>
      <c r="N130" s="61">
        <v>0.54</v>
      </c>
      <c r="V130" s="8"/>
      <c r="W130" s="8"/>
      <c r="X130" s="8"/>
    </row>
    <row r="131" spans="2:24" ht="12.75" hidden="1">
      <c r="B131" s="54" t="s">
        <v>157</v>
      </c>
      <c r="C131" s="61">
        <v>1.64</v>
      </c>
      <c r="D131" s="61">
        <v>2.41</v>
      </c>
      <c r="E131" s="61">
        <v>3.33</v>
      </c>
      <c r="F131" s="61">
        <v>4.08</v>
      </c>
      <c r="G131" s="61">
        <v>4.26</v>
      </c>
      <c r="H131" s="61">
        <v>4.09</v>
      </c>
      <c r="I131" s="61">
        <v>4.01</v>
      </c>
      <c r="J131" s="61">
        <v>4.04</v>
      </c>
      <c r="K131" s="61">
        <v>3.41</v>
      </c>
      <c r="L131" s="61">
        <v>2.49</v>
      </c>
      <c r="M131" s="61">
        <v>1.74</v>
      </c>
      <c r="N131" s="61">
        <v>1.41</v>
      </c>
      <c r="V131" s="8"/>
      <c r="W131" s="8"/>
      <c r="X131" s="8"/>
    </row>
    <row r="132" spans="2:24" ht="12.75" hidden="1">
      <c r="B132" s="54" t="s">
        <v>57</v>
      </c>
      <c r="C132" s="61">
        <v>0.33</v>
      </c>
      <c r="D132" s="61">
        <v>1.05</v>
      </c>
      <c r="E132" s="61">
        <v>2.37</v>
      </c>
      <c r="F132" s="61">
        <v>3.79</v>
      </c>
      <c r="G132" s="61">
        <v>5.2</v>
      </c>
      <c r="H132" s="61">
        <v>5.41</v>
      </c>
      <c r="I132" s="61">
        <v>5.34</v>
      </c>
      <c r="J132" s="61">
        <v>4.08</v>
      </c>
      <c r="K132" s="61">
        <v>2.63</v>
      </c>
      <c r="L132" s="61">
        <v>1.25</v>
      </c>
      <c r="M132" s="61">
        <v>0.49</v>
      </c>
      <c r="N132" s="61">
        <v>0.2</v>
      </c>
      <c r="V132" s="8"/>
      <c r="W132" s="8"/>
      <c r="X132" s="8"/>
    </row>
    <row r="133" spans="2:24" ht="12.75" hidden="1">
      <c r="B133" s="54" t="s">
        <v>130</v>
      </c>
      <c r="C133" s="61">
        <v>0.16</v>
      </c>
      <c r="D133" s="61">
        <v>0.69</v>
      </c>
      <c r="E133" s="61">
        <v>1.84</v>
      </c>
      <c r="F133" s="61">
        <v>3.56</v>
      </c>
      <c r="G133" s="61">
        <v>4.96</v>
      </c>
      <c r="H133" s="61">
        <v>5.19</v>
      </c>
      <c r="I133" s="61">
        <v>4.66</v>
      </c>
      <c r="J133" s="61">
        <v>3.67</v>
      </c>
      <c r="K133" s="61">
        <v>2.4</v>
      </c>
      <c r="L133" s="61">
        <v>1.06</v>
      </c>
      <c r="M133" s="61">
        <v>0.3</v>
      </c>
      <c r="N133" s="61">
        <v>0.06</v>
      </c>
      <c r="V133" s="8"/>
      <c r="W133" s="8"/>
      <c r="X133" s="8"/>
    </row>
    <row r="134" spans="2:24" ht="12.75" hidden="1">
      <c r="B134" s="54" t="s">
        <v>153</v>
      </c>
      <c r="C134" s="61">
        <v>5.36</v>
      </c>
      <c r="D134" s="61">
        <v>6.06</v>
      </c>
      <c r="E134" s="61">
        <v>6.56</v>
      </c>
      <c r="F134" s="61">
        <v>6.38</v>
      </c>
      <c r="G134" s="61">
        <v>6.03</v>
      </c>
      <c r="H134" s="61">
        <v>4.84</v>
      </c>
      <c r="I134" s="61">
        <v>4.5</v>
      </c>
      <c r="J134" s="61">
        <v>4.47</v>
      </c>
      <c r="K134" s="61">
        <v>5.03</v>
      </c>
      <c r="L134" s="61">
        <v>4.63</v>
      </c>
      <c r="M134" s="61">
        <v>4.5</v>
      </c>
      <c r="N134" s="61">
        <v>4.74</v>
      </c>
      <c r="V134" s="8"/>
      <c r="W134" s="8"/>
      <c r="X134" s="8"/>
    </row>
    <row r="135" spans="2:24" ht="12.75" hidden="1">
      <c r="B135" s="54" t="s">
        <v>125</v>
      </c>
      <c r="C135" s="61">
        <v>0.61</v>
      </c>
      <c r="D135" s="61">
        <v>1.24</v>
      </c>
      <c r="E135" s="61">
        <v>2.58</v>
      </c>
      <c r="F135" s="61">
        <v>4.07</v>
      </c>
      <c r="G135" s="61">
        <v>5.38</v>
      </c>
      <c r="H135" s="61">
        <v>5.49</v>
      </c>
      <c r="I135" s="61">
        <v>5.36</v>
      </c>
      <c r="J135" s="61">
        <v>4.55</v>
      </c>
      <c r="K135" s="61">
        <v>2.97</v>
      </c>
      <c r="L135" s="61">
        <v>1.6</v>
      </c>
      <c r="M135" s="61">
        <v>0.73</v>
      </c>
      <c r="N135" s="61">
        <v>0.51</v>
      </c>
      <c r="V135" s="8"/>
      <c r="W135" s="8"/>
      <c r="X135" s="8"/>
    </row>
    <row r="136" spans="2:24" ht="12.75" hidden="1">
      <c r="B136" s="54" t="s">
        <v>70</v>
      </c>
      <c r="C136" s="61">
        <v>0.87</v>
      </c>
      <c r="D136" s="61">
        <v>1.59</v>
      </c>
      <c r="E136" s="61">
        <v>2.67</v>
      </c>
      <c r="F136" s="61">
        <v>3.73</v>
      </c>
      <c r="G136" s="61">
        <v>5.09</v>
      </c>
      <c r="H136" s="61">
        <v>4.9</v>
      </c>
      <c r="I136" s="61">
        <v>4.91</v>
      </c>
      <c r="J136" s="61">
        <v>4.36</v>
      </c>
      <c r="K136" s="61">
        <v>2.9</v>
      </c>
      <c r="L136" s="61">
        <v>1.6</v>
      </c>
      <c r="M136" s="61">
        <v>0.88</v>
      </c>
      <c r="N136" s="61">
        <v>0.67</v>
      </c>
      <c r="V136" s="8"/>
      <c r="W136" s="8"/>
      <c r="X136" s="8"/>
    </row>
    <row r="137" spans="2:24" ht="12.75" hidden="1">
      <c r="B137" s="54" t="s">
        <v>47</v>
      </c>
      <c r="C137" s="61">
        <v>2.34</v>
      </c>
      <c r="D137" s="61">
        <v>3.2</v>
      </c>
      <c r="E137" s="61">
        <v>4.52</v>
      </c>
      <c r="F137" s="61">
        <v>5.7</v>
      </c>
      <c r="G137" s="61">
        <v>6.59</v>
      </c>
      <c r="H137" s="61">
        <v>7.44</v>
      </c>
      <c r="I137" s="61">
        <v>7.5</v>
      </c>
      <c r="J137" s="61">
        <v>6.76</v>
      </c>
      <c r="K137" s="61">
        <v>5.22</v>
      </c>
      <c r="L137" s="61">
        <v>3.57</v>
      </c>
      <c r="M137" s="61">
        <v>2.45</v>
      </c>
      <c r="N137" s="61">
        <v>1.96</v>
      </c>
      <c r="V137" s="8"/>
      <c r="W137" s="8"/>
      <c r="X137" s="8"/>
    </row>
    <row r="138" spans="2:24" ht="12.75" hidden="1">
      <c r="B138" s="54" t="s">
        <v>154</v>
      </c>
      <c r="C138" s="61">
        <v>2.26</v>
      </c>
      <c r="D138" s="61">
        <v>2.63</v>
      </c>
      <c r="E138" s="61">
        <v>3.18</v>
      </c>
      <c r="F138" s="61">
        <v>3.94</v>
      </c>
      <c r="G138" s="61">
        <v>4.54</v>
      </c>
      <c r="H138" s="61">
        <v>5.52</v>
      </c>
      <c r="I138" s="61">
        <v>6.84</v>
      </c>
      <c r="J138" s="61">
        <v>6.2</v>
      </c>
      <c r="K138" s="61">
        <v>4.79</v>
      </c>
      <c r="L138" s="61">
        <v>3.74</v>
      </c>
      <c r="M138" s="61">
        <v>2.72</v>
      </c>
      <c r="N138" s="61">
        <v>2.23</v>
      </c>
      <c r="V138" s="8"/>
      <c r="W138" s="8"/>
      <c r="X138" s="8"/>
    </row>
    <row r="139" spans="2:24" ht="12.75" hidden="1">
      <c r="B139" s="54" t="s">
        <v>135</v>
      </c>
      <c r="C139" s="61">
        <v>1.54</v>
      </c>
      <c r="D139" s="61">
        <v>2.34</v>
      </c>
      <c r="E139" s="61">
        <v>3.37</v>
      </c>
      <c r="F139" s="61">
        <v>4.31</v>
      </c>
      <c r="G139" s="61">
        <v>5.49</v>
      </c>
      <c r="H139" s="61">
        <v>5.98</v>
      </c>
      <c r="I139" s="61">
        <v>5.97</v>
      </c>
      <c r="J139" s="61">
        <v>5.36</v>
      </c>
      <c r="K139" s="61">
        <v>4.06</v>
      </c>
      <c r="L139" s="61">
        <v>2.63</v>
      </c>
      <c r="M139" s="61">
        <v>1.6</v>
      </c>
      <c r="N139" s="61">
        <v>1.21</v>
      </c>
      <c r="V139" s="8"/>
      <c r="W139" s="8"/>
      <c r="X139" s="8"/>
    </row>
    <row r="140" spans="2:24" ht="12.75" hidden="1">
      <c r="B140" s="54" t="s">
        <v>51</v>
      </c>
      <c r="C140" s="61">
        <v>0.75</v>
      </c>
      <c r="D140" s="61">
        <v>1.57</v>
      </c>
      <c r="E140" s="61">
        <v>2.84</v>
      </c>
      <c r="F140" s="61">
        <v>3.89</v>
      </c>
      <c r="G140" s="61">
        <v>5.11</v>
      </c>
      <c r="H140" s="61">
        <v>5.21</v>
      </c>
      <c r="I140" s="61">
        <v>5.13</v>
      </c>
      <c r="J140" s="61">
        <v>4.3</v>
      </c>
      <c r="K140" s="61">
        <v>2.68</v>
      </c>
      <c r="L140" s="61">
        <v>1.52</v>
      </c>
      <c r="M140" s="61">
        <v>0.82</v>
      </c>
      <c r="N140" s="61">
        <v>0.5</v>
      </c>
      <c r="V140" s="8"/>
      <c r="W140" s="8"/>
      <c r="X140" s="8"/>
    </row>
    <row r="141" spans="2:24" ht="12.75" hidden="1">
      <c r="B141" s="54" t="s">
        <v>65</v>
      </c>
      <c r="C141" s="61">
        <v>0.35</v>
      </c>
      <c r="D141" s="61">
        <v>1.06</v>
      </c>
      <c r="E141" s="61">
        <v>2.35</v>
      </c>
      <c r="F141" s="61">
        <v>3.91</v>
      </c>
      <c r="G141" s="61">
        <v>5.4</v>
      </c>
      <c r="H141" s="61">
        <v>5.84</v>
      </c>
      <c r="I141" s="61">
        <v>5.61</v>
      </c>
      <c r="J141" s="61">
        <v>4.38</v>
      </c>
      <c r="K141" s="61">
        <v>2.63</v>
      </c>
      <c r="L141" s="61">
        <v>1.24</v>
      </c>
      <c r="M141" s="61">
        <v>0.49</v>
      </c>
      <c r="N141" s="61">
        <v>0.2</v>
      </c>
      <c r="V141" s="8"/>
      <c r="W141" s="8"/>
      <c r="X141" s="8"/>
    </row>
    <row r="142" spans="2:24" ht="12.75" hidden="1">
      <c r="B142" s="54" t="s">
        <v>136</v>
      </c>
      <c r="C142" s="61">
        <v>1.42</v>
      </c>
      <c r="D142" s="61">
        <v>2.27</v>
      </c>
      <c r="E142" s="61">
        <v>3.34</v>
      </c>
      <c r="F142" s="61">
        <v>4.25</v>
      </c>
      <c r="G142" s="61">
        <v>5.3</v>
      </c>
      <c r="H142" s="61">
        <v>5.81</v>
      </c>
      <c r="I142" s="61">
        <v>5.97</v>
      </c>
      <c r="J142" s="61">
        <v>5.38</v>
      </c>
      <c r="K142" s="61">
        <v>3.87</v>
      </c>
      <c r="L142" s="61">
        <v>2.61</v>
      </c>
      <c r="M142" s="61">
        <v>1.5</v>
      </c>
      <c r="N142" s="61">
        <v>1.17</v>
      </c>
      <c r="V142" s="8"/>
      <c r="W142" s="8"/>
      <c r="X142" s="8"/>
    </row>
    <row r="143" spans="2:24" ht="12.75" hidden="1">
      <c r="B143" s="54" t="s">
        <v>148</v>
      </c>
      <c r="C143" s="61">
        <v>4.35</v>
      </c>
      <c r="D143" s="61">
        <v>5.19</v>
      </c>
      <c r="E143" s="61">
        <v>5.11</v>
      </c>
      <c r="F143" s="61">
        <v>4.87</v>
      </c>
      <c r="G143" s="61">
        <v>4.51</v>
      </c>
      <c r="H143" s="61">
        <v>4.38</v>
      </c>
      <c r="I143" s="61">
        <v>4.3</v>
      </c>
      <c r="J143" s="61">
        <v>4.33</v>
      </c>
      <c r="K143" s="61">
        <v>4.5</v>
      </c>
      <c r="L143" s="61">
        <v>4.44</v>
      </c>
      <c r="M143" s="61">
        <v>4.03</v>
      </c>
      <c r="N143" s="61">
        <v>3.85</v>
      </c>
      <c r="V143" s="8"/>
      <c r="W143" s="8"/>
      <c r="X143" s="8"/>
    </row>
    <row r="144" spans="2:24" ht="12.75" hidden="1">
      <c r="B144" s="54" t="s">
        <v>145</v>
      </c>
      <c r="C144" s="61">
        <v>8.17</v>
      </c>
      <c r="D144" s="61">
        <v>7.3</v>
      </c>
      <c r="E144" s="61">
        <v>5.91</v>
      </c>
      <c r="F144" s="61">
        <v>4.3</v>
      </c>
      <c r="G144" s="61">
        <v>3.09</v>
      </c>
      <c r="H144" s="61">
        <v>2.64</v>
      </c>
      <c r="I144" s="61">
        <v>2.85</v>
      </c>
      <c r="J144" s="61">
        <v>3.67</v>
      </c>
      <c r="K144" s="61">
        <v>4.92</v>
      </c>
      <c r="L144" s="61">
        <v>6.46</v>
      </c>
      <c r="M144" s="61">
        <v>7.68</v>
      </c>
      <c r="N144" s="61">
        <v>8.18</v>
      </c>
      <c r="V144" s="8"/>
      <c r="W144" s="8"/>
      <c r="X144" s="8"/>
    </row>
    <row r="145" spans="2:24" ht="12.75" hidden="1">
      <c r="B145" s="54" t="s">
        <v>143</v>
      </c>
      <c r="C145" s="61">
        <v>6.6</v>
      </c>
      <c r="D145" s="61">
        <v>6.14</v>
      </c>
      <c r="E145" s="61">
        <v>5.6</v>
      </c>
      <c r="F145" s="61">
        <v>4.97</v>
      </c>
      <c r="G145" s="61">
        <v>4.61</v>
      </c>
      <c r="H145" s="61">
        <v>4.23</v>
      </c>
      <c r="I145" s="61">
        <v>4.59</v>
      </c>
      <c r="J145" s="61">
        <v>5.19</v>
      </c>
      <c r="K145" s="61">
        <v>6.1</v>
      </c>
      <c r="L145" s="61">
        <v>6.27</v>
      </c>
      <c r="M145" s="61">
        <v>6.4</v>
      </c>
      <c r="N145" s="61">
        <v>6.5</v>
      </c>
      <c r="V145" s="8"/>
      <c r="W145" s="8"/>
      <c r="X145" s="8"/>
    </row>
    <row r="146" spans="2:24" ht="12.75" hidden="1">
      <c r="B146" s="54" t="s">
        <v>156</v>
      </c>
      <c r="C146" s="61">
        <v>2.83</v>
      </c>
      <c r="D146" s="61">
        <v>3.7</v>
      </c>
      <c r="E146" s="61">
        <v>4.45</v>
      </c>
      <c r="F146" s="61">
        <v>5.42</v>
      </c>
      <c r="G146" s="61">
        <v>5.6</v>
      </c>
      <c r="H146" s="61">
        <v>4.97</v>
      </c>
      <c r="I146" s="61">
        <v>3.93</v>
      </c>
      <c r="J146" s="61">
        <v>4.14</v>
      </c>
      <c r="K146" s="61">
        <v>4.04</v>
      </c>
      <c r="L146" s="61">
        <v>3.48</v>
      </c>
      <c r="M146" s="61">
        <v>2.73</v>
      </c>
      <c r="N146" s="61">
        <v>2.53</v>
      </c>
      <c r="V146" s="8"/>
      <c r="W146" s="8"/>
      <c r="X146" s="8"/>
    </row>
    <row r="147" spans="2:24" ht="12.75" hidden="1">
      <c r="B147" s="54" t="s">
        <v>118</v>
      </c>
      <c r="C147" s="61">
        <v>2.09</v>
      </c>
      <c r="D147" s="61">
        <v>3.13</v>
      </c>
      <c r="E147" s="61">
        <v>4.31</v>
      </c>
      <c r="F147" s="61">
        <v>5.33</v>
      </c>
      <c r="G147" s="61">
        <v>6</v>
      </c>
      <c r="H147" s="61">
        <v>6.69</v>
      </c>
      <c r="I147" s="61">
        <v>6.8</v>
      </c>
      <c r="J147" s="61">
        <v>5.81</v>
      </c>
      <c r="K147" s="61">
        <v>4.56</v>
      </c>
      <c r="L147" s="61">
        <v>3.11</v>
      </c>
      <c r="M147" s="61">
        <v>2.14</v>
      </c>
      <c r="N147" s="61">
        <v>1.77</v>
      </c>
      <c r="V147" s="8"/>
      <c r="W147" s="8"/>
      <c r="X147" s="8"/>
    </row>
    <row r="148" spans="2:24" ht="12.75" hidden="1">
      <c r="B148" s="54" t="s">
        <v>49</v>
      </c>
      <c r="C148" s="61">
        <v>2.11</v>
      </c>
      <c r="D148" s="61">
        <v>3.05</v>
      </c>
      <c r="E148" s="61">
        <v>4.39</v>
      </c>
      <c r="F148" s="61">
        <v>5.21</v>
      </c>
      <c r="G148" s="61">
        <v>6.06</v>
      </c>
      <c r="H148" s="61">
        <v>7.01</v>
      </c>
      <c r="I148" s="61">
        <v>7.19</v>
      </c>
      <c r="J148" s="61">
        <v>6.31</v>
      </c>
      <c r="K148" s="61">
        <v>4.83</v>
      </c>
      <c r="L148" s="61">
        <v>3.15</v>
      </c>
      <c r="M148" s="61">
        <v>2.17</v>
      </c>
      <c r="N148" s="61">
        <v>1.78</v>
      </c>
      <c r="V148" s="8"/>
      <c r="W148" s="8"/>
      <c r="X148" s="8"/>
    </row>
    <row r="149" spans="2:24" ht="12.75" hidden="1">
      <c r="B149" s="54" t="s">
        <v>137</v>
      </c>
      <c r="C149" s="61">
        <v>2.56</v>
      </c>
      <c r="D149" s="61">
        <v>3.48</v>
      </c>
      <c r="E149" s="61">
        <v>4.74</v>
      </c>
      <c r="F149" s="61">
        <v>5.69</v>
      </c>
      <c r="G149" s="61">
        <v>6.54</v>
      </c>
      <c r="H149" s="61">
        <v>7.5</v>
      </c>
      <c r="I149" s="61">
        <v>7.8</v>
      </c>
      <c r="J149" s="61">
        <v>6.91</v>
      </c>
      <c r="K149" s="61">
        <v>5.33</v>
      </c>
      <c r="L149" s="61">
        <v>3.63</v>
      </c>
      <c r="M149" s="61">
        <v>2.62</v>
      </c>
      <c r="N149" s="61">
        <v>2.17</v>
      </c>
      <c r="V149" s="8"/>
      <c r="W149" s="8"/>
      <c r="X149" s="8"/>
    </row>
    <row r="150" spans="2:24" ht="12.75" hidden="1">
      <c r="B150" s="54" t="s">
        <v>69</v>
      </c>
      <c r="C150" s="61">
        <v>2.54</v>
      </c>
      <c r="D150" s="61">
        <v>3.46</v>
      </c>
      <c r="E150" s="61">
        <v>4.77</v>
      </c>
      <c r="F150" s="61">
        <v>6.15</v>
      </c>
      <c r="G150" s="61">
        <v>6.84</v>
      </c>
      <c r="H150" s="61">
        <v>7.67</v>
      </c>
      <c r="I150" s="61">
        <v>7.73</v>
      </c>
      <c r="J150" s="61">
        <v>6.77</v>
      </c>
      <c r="K150" s="61">
        <v>5.3</v>
      </c>
      <c r="L150" s="61">
        <v>3.77</v>
      </c>
      <c r="M150" s="61">
        <v>2.62</v>
      </c>
      <c r="N150" s="61">
        <v>2.14</v>
      </c>
      <c r="V150" s="8"/>
      <c r="W150" s="8"/>
      <c r="X150" s="8"/>
    </row>
    <row r="151" spans="2:24" ht="12.75" hidden="1">
      <c r="B151" s="54" t="s">
        <v>150</v>
      </c>
      <c r="C151" s="61">
        <v>5.66</v>
      </c>
      <c r="D151" s="61">
        <v>6.02</v>
      </c>
      <c r="E151" s="61">
        <v>6.56</v>
      </c>
      <c r="F151" s="61">
        <v>6.48</v>
      </c>
      <c r="G151" s="61">
        <v>5.68</v>
      </c>
      <c r="H151" s="61">
        <v>5.57</v>
      </c>
      <c r="I151" s="61">
        <v>5.46</v>
      </c>
      <c r="J151" s="61">
        <v>5.47</v>
      </c>
      <c r="K151" s="61">
        <v>5.51</v>
      </c>
      <c r="L151" s="61">
        <v>5.2</v>
      </c>
      <c r="M151" s="61">
        <v>5.12</v>
      </c>
      <c r="N151" s="61">
        <v>5.1</v>
      </c>
      <c r="V151" s="8"/>
      <c r="W151" s="8"/>
      <c r="X151" s="8"/>
    </row>
    <row r="152" spans="2:24" ht="12.75" hidden="1">
      <c r="B152" s="54" t="s">
        <v>128</v>
      </c>
      <c r="C152" s="61">
        <v>0.44</v>
      </c>
      <c r="D152" s="61">
        <v>1.1</v>
      </c>
      <c r="E152" s="61">
        <v>2.32</v>
      </c>
      <c r="F152" s="61">
        <v>3.76</v>
      </c>
      <c r="G152" s="61">
        <v>5.24</v>
      </c>
      <c r="H152" s="61">
        <v>5.58</v>
      </c>
      <c r="I152" s="61">
        <v>5.36</v>
      </c>
      <c r="J152" s="61">
        <v>4.28</v>
      </c>
      <c r="K152" s="61">
        <v>2.85</v>
      </c>
      <c r="L152" s="61">
        <v>1.36</v>
      </c>
      <c r="M152" s="61">
        <v>0.61</v>
      </c>
      <c r="N152" s="61">
        <v>0.3</v>
      </c>
      <c r="V152" s="8"/>
      <c r="W152" s="8"/>
      <c r="X152" s="8"/>
    </row>
    <row r="153" spans="2:24" ht="12.75" hidden="1">
      <c r="B153" s="54" t="s">
        <v>66</v>
      </c>
      <c r="C153" s="61">
        <v>0.4</v>
      </c>
      <c r="D153" s="61">
        <v>1.07</v>
      </c>
      <c r="E153" s="61">
        <v>2.44</v>
      </c>
      <c r="F153" s="61">
        <v>4.08</v>
      </c>
      <c r="G153" s="61">
        <v>5.6</v>
      </c>
      <c r="H153" s="61">
        <v>5.86</v>
      </c>
      <c r="I153" s="61">
        <v>5.59</v>
      </c>
      <c r="J153" s="61">
        <v>4.38</v>
      </c>
      <c r="K153" s="61">
        <v>2.83</v>
      </c>
      <c r="L153" s="61">
        <v>1.33</v>
      </c>
      <c r="M153" s="61">
        <v>0.55</v>
      </c>
      <c r="N153" s="61">
        <v>0.25</v>
      </c>
      <c r="V153" s="8"/>
      <c r="W153" s="8"/>
      <c r="X153" s="8"/>
    </row>
    <row r="154" spans="2:24" ht="12.75" hidden="1">
      <c r="B154" s="54" t="s">
        <v>139</v>
      </c>
      <c r="C154" s="61">
        <v>1.39</v>
      </c>
      <c r="D154" s="61">
        <v>2.2</v>
      </c>
      <c r="E154" s="61">
        <v>3.37</v>
      </c>
      <c r="F154" s="61">
        <v>4.26</v>
      </c>
      <c r="G154" s="61">
        <v>5.22</v>
      </c>
      <c r="H154" s="61">
        <v>5.87</v>
      </c>
      <c r="I154" s="61">
        <v>5.95</v>
      </c>
      <c r="J154" s="61">
        <v>5.11</v>
      </c>
      <c r="K154" s="61">
        <v>3.8</v>
      </c>
      <c r="L154" s="61">
        <v>2.38</v>
      </c>
      <c r="M154" s="61">
        <v>1.44</v>
      </c>
      <c r="N154" s="61">
        <v>1.11</v>
      </c>
      <c r="V154" s="8"/>
      <c r="W154" s="8"/>
      <c r="X154" s="8"/>
    </row>
    <row r="155" spans="2:24" ht="12.75" hidden="1">
      <c r="B155" s="54" t="s">
        <v>120</v>
      </c>
      <c r="C155" s="61">
        <v>1.37</v>
      </c>
      <c r="D155" s="61">
        <v>2.18</v>
      </c>
      <c r="E155" s="61">
        <v>3.25</v>
      </c>
      <c r="F155" s="61">
        <v>4.24</v>
      </c>
      <c r="G155" s="61">
        <v>5.22</v>
      </c>
      <c r="H155" s="61">
        <v>5.61</v>
      </c>
      <c r="I155" s="61">
        <v>5.61</v>
      </c>
      <c r="J155" s="61">
        <v>4.82</v>
      </c>
      <c r="K155" s="61">
        <v>3.5</v>
      </c>
      <c r="L155" s="61">
        <v>2.17</v>
      </c>
      <c r="M155" s="61">
        <v>1.36</v>
      </c>
      <c r="N155" s="61">
        <v>1.05</v>
      </c>
      <c r="V155" s="8"/>
      <c r="W155" s="8"/>
      <c r="X155" s="8"/>
    </row>
    <row r="156" spans="2:24" ht="12.75" hidden="1">
      <c r="B156" s="54" t="s">
        <v>142</v>
      </c>
      <c r="C156" s="61">
        <v>5.02</v>
      </c>
      <c r="D156" s="61">
        <v>5.54</v>
      </c>
      <c r="E156" s="61">
        <v>6.02</v>
      </c>
      <c r="F156" s="61">
        <v>6.25</v>
      </c>
      <c r="G156" s="61">
        <v>5.56</v>
      </c>
      <c r="H156" s="61">
        <v>5.07</v>
      </c>
      <c r="I156" s="61">
        <v>4.89</v>
      </c>
      <c r="J156" s="61">
        <v>4.78</v>
      </c>
      <c r="K156" s="61">
        <v>4.83</v>
      </c>
      <c r="L156" s="61">
        <v>4.68</v>
      </c>
      <c r="M156" s="61">
        <v>4.83</v>
      </c>
      <c r="N156" s="61">
        <v>4.82</v>
      </c>
      <c r="V156" s="8"/>
      <c r="W156" s="8"/>
      <c r="X156" s="8"/>
    </row>
    <row r="157" spans="2:24" ht="12.75" hidden="1">
      <c r="B157" s="54" t="s">
        <v>117</v>
      </c>
      <c r="C157" s="61">
        <v>1.77</v>
      </c>
      <c r="D157" s="61">
        <v>2.5</v>
      </c>
      <c r="E157" s="61">
        <v>3.73</v>
      </c>
      <c r="F157" s="61">
        <v>4.48</v>
      </c>
      <c r="G157" s="61">
        <v>5.69</v>
      </c>
      <c r="H157" s="61">
        <v>6.44</v>
      </c>
      <c r="I157" s="61">
        <v>6.75</v>
      </c>
      <c r="J157" s="61">
        <v>5.99</v>
      </c>
      <c r="K157" s="61">
        <v>4.84</v>
      </c>
      <c r="L157" s="61">
        <v>3.26</v>
      </c>
      <c r="M157" s="61">
        <v>2.07</v>
      </c>
      <c r="N157" s="61">
        <v>1.49</v>
      </c>
      <c r="V157" s="8"/>
      <c r="W157" s="8"/>
      <c r="X157" s="8"/>
    </row>
    <row r="158" spans="2:24" ht="12.75" hidden="1">
      <c r="B158" s="54" t="s">
        <v>46</v>
      </c>
      <c r="C158" s="61">
        <v>1.47</v>
      </c>
      <c r="D158" s="61">
        <v>2.23</v>
      </c>
      <c r="E158" s="61">
        <v>3.49</v>
      </c>
      <c r="F158" s="61">
        <v>4.83</v>
      </c>
      <c r="G158" s="61">
        <v>6.35</v>
      </c>
      <c r="H158" s="61">
        <v>7.27</v>
      </c>
      <c r="I158" s="61">
        <v>7.41</v>
      </c>
      <c r="J158" s="61">
        <v>6.33</v>
      </c>
      <c r="K158" s="61">
        <v>4.86</v>
      </c>
      <c r="L158" s="61">
        <v>2.89</v>
      </c>
      <c r="M158" s="61">
        <v>1.75</v>
      </c>
      <c r="N158" s="61">
        <v>1.25</v>
      </c>
      <c r="V158" s="8"/>
      <c r="W158" s="8"/>
      <c r="X158" s="8"/>
    </row>
    <row r="159" spans="2:14" ht="12.75" hidden="1">
      <c r="B159" s="54" t="s">
        <v>134</v>
      </c>
      <c r="C159" s="61">
        <v>1.07</v>
      </c>
      <c r="D159" s="61">
        <v>1.87</v>
      </c>
      <c r="E159" s="61">
        <v>2.95</v>
      </c>
      <c r="F159" s="61">
        <v>3.96</v>
      </c>
      <c r="G159" s="61">
        <v>5.25</v>
      </c>
      <c r="H159" s="61">
        <v>5.22</v>
      </c>
      <c r="I159" s="61">
        <v>5.25</v>
      </c>
      <c r="J159" s="61">
        <v>4.67</v>
      </c>
      <c r="K159" s="61">
        <v>3.12</v>
      </c>
      <c r="L159" s="61">
        <v>1.94</v>
      </c>
      <c r="M159" s="61">
        <v>1.02</v>
      </c>
      <c r="N159" s="61">
        <v>0.86</v>
      </c>
    </row>
    <row r="160" spans="2:14" ht="12.75" hidden="1">
      <c r="B160" s="54" t="s">
        <v>124</v>
      </c>
      <c r="C160" s="61">
        <v>0.74</v>
      </c>
      <c r="D160" s="61">
        <v>1.35</v>
      </c>
      <c r="E160" s="61">
        <v>2.23</v>
      </c>
      <c r="F160" s="61">
        <v>3.54</v>
      </c>
      <c r="G160" s="61">
        <v>4.55</v>
      </c>
      <c r="H160" s="61">
        <v>4.73</v>
      </c>
      <c r="I160" s="61">
        <v>4.69</v>
      </c>
      <c r="J160" s="61">
        <v>4</v>
      </c>
      <c r="K160" s="61">
        <v>2.76</v>
      </c>
      <c r="L160" s="61">
        <v>1.59</v>
      </c>
      <c r="M160" s="61">
        <v>0.92</v>
      </c>
      <c r="N160" s="61">
        <v>0.59</v>
      </c>
    </row>
    <row r="161" spans="2:14" ht="12.75" hidden="1">
      <c r="B161" s="54" t="s">
        <v>38</v>
      </c>
      <c r="C161" s="61">
        <v>0.51</v>
      </c>
      <c r="D161" s="61">
        <v>1.17</v>
      </c>
      <c r="E161" s="61">
        <v>2.05</v>
      </c>
      <c r="F161" s="61">
        <v>3.24</v>
      </c>
      <c r="G161" s="61">
        <v>4.53</v>
      </c>
      <c r="H161" s="61">
        <v>4.61</v>
      </c>
      <c r="I161" s="61">
        <v>4.3</v>
      </c>
      <c r="J161" s="61">
        <v>3.63</v>
      </c>
      <c r="K161" s="61">
        <v>2.47</v>
      </c>
      <c r="L161" s="61">
        <v>1.35</v>
      </c>
      <c r="M161" s="61">
        <v>0.65</v>
      </c>
      <c r="N161" s="61">
        <v>0.38</v>
      </c>
    </row>
    <row r="162" spans="2:14" ht="12.75" hidden="1">
      <c r="B162" s="54" t="s">
        <v>41</v>
      </c>
      <c r="C162" s="61">
        <v>0.51</v>
      </c>
      <c r="D162" s="61">
        <v>1.17</v>
      </c>
      <c r="E162" s="61">
        <v>2.05</v>
      </c>
      <c r="F162" s="61">
        <v>3.24</v>
      </c>
      <c r="G162" s="61">
        <v>4.53</v>
      </c>
      <c r="H162" s="61">
        <v>4.61</v>
      </c>
      <c r="I162" s="61">
        <v>4.3</v>
      </c>
      <c r="J162" s="61">
        <v>3.63</v>
      </c>
      <c r="K162" s="61">
        <v>2.47</v>
      </c>
      <c r="L162" s="61">
        <v>1.35</v>
      </c>
      <c r="M162" s="61">
        <v>0.65</v>
      </c>
      <c r="N162" s="61">
        <v>0.38</v>
      </c>
    </row>
    <row r="163" spans="2:14" ht="12.75" hidden="1">
      <c r="B163" s="54" t="s">
        <v>48</v>
      </c>
      <c r="C163" s="61">
        <v>0.82</v>
      </c>
      <c r="D163" s="61">
        <v>1.46</v>
      </c>
      <c r="E163" s="61">
        <v>2.45</v>
      </c>
      <c r="F163" s="61">
        <v>3.72</v>
      </c>
      <c r="G163" s="61">
        <v>4.71</v>
      </c>
      <c r="H163" s="61">
        <v>4.97</v>
      </c>
      <c r="I163" s="61">
        <v>4.98</v>
      </c>
      <c r="J163" s="61">
        <v>4.34</v>
      </c>
      <c r="K163" s="61">
        <v>2.93</v>
      </c>
      <c r="L163" s="61">
        <v>1.79</v>
      </c>
      <c r="M163" s="61">
        <v>0.99</v>
      </c>
      <c r="N163" s="61">
        <v>0.62</v>
      </c>
    </row>
    <row r="164" spans="2:14" ht="12.75" hidden="1">
      <c r="B164" s="54" t="s">
        <v>147</v>
      </c>
      <c r="C164" s="61">
        <v>0.65</v>
      </c>
      <c r="D164" s="61">
        <v>1.32</v>
      </c>
      <c r="E164" s="61">
        <v>2.22</v>
      </c>
      <c r="F164" s="61">
        <v>3.39</v>
      </c>
      <c r="G164" s="61">
        <v>4.42</v>
      </c>
      <c r="H164" s="61">
        <v>4.5</v>
      </c>
      <c r="I164" s="61">
        <v>4.48</v>
      </c>
      <c r="J164" s="61">
        <v>3.85</v>
      </c>
      <c r="K164" s="61">
        <v>2.64</v>
      </c>
      <c r="L164" s="61">
        <v>1.57</v>
      </c>
      <c r="M164" s="61">
        <v>0.82</v>
      </c>
      <c r="N164" s="61">
        <v>0.51</v>
      </c>
    </row>
    <row r="165" spans="2:14" ht="12.75" hidden="1">
      <c r="B165" s="54" t="s">
        <v>29</v>
      </c>
      <c r="C165" s="61">
        <v>0.1</v>
      </c>
      <c r="D165" s="61">
        <v>0.67</v>
      </c>
      <c r="E165" s="61">
        <v>2.02</v>
      </c>
      <c r="F165" s="61">
        <v>3.83</v>
      </c>
      <c r="G165" s="61">
        <v>5.34</v>
      </c>
      <c r="H165" s="61">
        <v>5.85</v>
      </c>
      <c r="I165" s="61">
        <v>5.15</v>
      </c>
      <c r="J165" s="61">
        <v>3.65</v>
      </c>
      <c r="K165" s="61">
        <v>2.32</v>
      </c>
      <c r="L165" s="61">
        <v>1.05</v>
      </c>
      <c r="M165" s="61">
        <v>0.23</v>
      </c>
      <c r="N165" s="61">
        <v>0.02</v>
      </c>
    </row>
    <row r="166" spans="2:14" ht="12.75" hidden="1">
      <c r="B166" s="54" t="s">
        <v>112</v>
      </c>
      <c r="C166" s="61">
        <v>2.47</v>
      </c>
      <c r="D166" s="61">
        <v>3.1</v>
      </c>
      <c r="E166" s="61">
        <v>4.2</v>
      </c>
      <c r="F166" s="61">
        <v>5.19</v>
      </c>
      <c r="G166" s="61">
        <v>5.63</v>
      </c>
      <c r="H166" s="61">
        <v>5.74</v>
      </c>
      <c r="I166" s="61">
        <v>5.73</v>
      </c>
      <c r="J166" s="61">
        <v>5.16</v>
      </c>
      <c r="K166" s="61">
        <v>4.55</v>
      </c>
      <c r="L166" s="61">
        <v>3.88</v>
      </c>
      <c r="M166" s="61">
        <v>2.74</v>
      </c>
      <c r="N166" s="61">
        <v>2.27</v>
      </c>
    </row>
    <row r="167" spans="2:14" ht="12.75" hidden="1">
      <c r="B167" s="54" t="s">
        <v>55</v>
      </c>
      <c r="C167" s="61">
        <v>2.79</v>
      </c>
      <c r="D167" s="61">
        <v>3.35</v>
      </c>
      <c r="E167" s="61">
        <v>4.32</v>
      </c>
      <c r="F167" s="61">
        <v>5.24</v>
      </c>
      <c r="G167" s="61">
        <v>5.58</v>
      </c>
      <c r="H167" s="61">
        <v>6.17</v>
      </c>
      <c r="I167" s="61">
        <v>6.44</v>
      </c>
      <c r="J167" s="61">
        <v>5.82</v>
      </c>
      <c r="K167" s="61">
        <v>5.03</v>
      </c>
      <c r="L167" s="61">
        <v>4.04</v>
      </c>
      <c r="M167" s="61">
        <v>3.08</v>
      </c>
      <c r="N167" s="61">
        <v>2.6</v>
      </c>
    </row>
    <row r="168" spans="2:14" ht="12.75" hidden="1">
      <c r="B168" s="60" t="s">
        <v>54</v>
      </c>
      <c r="C168" s="62">
        <v>1.39</v>
      </c>
      <c r="D168" s="62">
        <v>2.28</v>
      </c>
      <c r="E168" s="62">
        <v>3.62</v>
      </c>
      <c r="F168" s="62">
        <v>4.79</v>
      </c>
      <c r="G168" s="62">
        <v>5.76</v>
      </c>
      <c r="H168" s="62">
        <v>6.51</v>
      </c>
      <c r="I168" s="62">
        <v>6.56</v>
      </c>
      <c r="J168" s="62">
        <v>5.62</v>
      </c>
      <c r="K168" s="62">
        <v>4.44</v>
      </c>
      <c r="L168" s="62">
        <v>2.94</v>
      </c>
      <c r="M168" s="62">
        <v>1.71</v>
      </c>
      <c r="N168" s="62">
        <v>1.26</v>
      </c>
    </row>
    <row r="169" spans="2:14" ht="12.75" hidden="1">
      <c r="B169" s="60" t="s">
        <v>115</v>
      </c>
      <c r="C169" s="62">
        <v>2.23</v>
      </c>
      <c r="D169" s="62">
        <v>3.17</v>
      </c>
      <c r="E169" s="62">
        <v>4.37</v>
      </c>
      <c r="F169" s="62">
        <v>5.39</v>
      </c>
      <c r="G169" s="62">
        <v>6.21</v>
      </c>
      <c r="H169" s="62">
        <v>6.69</v>
      </c>
      <c r="I169" s="62">
        <v>6.59</v>
      </c>
      <c r="J169" s="62">
        <v>5.8</v>
      </c>
      <c r="K169" s="62">
        <v>4.92</v>
      </c>
      <c r="L169" s="62">
        <v>3.7</v>
      </c>
      <c r="M169" s="62">
        <v>2.54</v>
      </c>
      <c r="N169" s="62">
        <v>2.05</v>
      </c>
    </row>
    <row r="170" spans="2:14" ht="12.75" hidden="1">
      <c r="B170" s="60" t="s">
        <v>114</v>
      </c>
      <c r="C170" s="62">
        <v>2.14</v>
      </c>
      <c r="D170" s="62">
        <v>2.77</v>
      </c>
      <c r="E170" s="62">
        <v>3.91</v>
      </c>
      <c r="F170" s="62">
        <v>4.8</v>
      </c>
      <c r="G170" s="62">
        <v>5.56</v>
      </c>
      <c r="H170" s="62">
        <v>6.15</v>
      </c>
      <c r="I170" s="62">
        <v>6.28</v>
      </c>
      <c r="J170" s="62">
        <v>5.49</v>
      </c>
      <c r="K170" s="62">
        <v>4.68</v>
      </c>
      <c r="L170" s="62">
        <v>3.42</v>
      </c>
      <c r="M170" s="62">
        <v>2.27</v>
      </c>
      <c r="N170" s="62">
        <v>1.88</v>
      </c>
    </row>
    <row r="171" spans="2:14" ht="12.75" hidden="1">
      <c r="B171" s="60" t="s">
        <v>111</v>
      </c>
      <c r="C171" s="62">
        <v>3.04</v>
      </c>
      <c r="D171" s="62">
        <v>3.86</v>
      </c>
      <c r="E171" s="62">
        <v>5.34</v>
      </c>
      <c r="F171" s="62">
        <v>6.64</v>
      </c>
      <c r="G171" s="62">
        <v>7.38</v>
      </c>
      <c r="H171" s="62">
        <v>7.69</v>
      </c>
      <c r="I171" s="62">
        <v>7.26</v>
      </c>
      <c r="J171" s="62">
        <v>6.65</v>
      </c>
      <c r="K171" s="62">
        <v>5.67</v>
      </c>
      <c r="L171" s="62">
        <v>4.43</v>
      </c>
      <c r="M171" s="62">
        <v>3.41</v>
      </c>
      <c r="N171" s="62">
        <v>2.82</v>
      </c>
    </row>
    <row r="172" spans="2:14" ht="12.75" hidden="1">
      <c r="B172" s="60" t="s">
        <v>53</v>
      </c>
      <c r="C172" s="62">
        <v>3.83</v>
      </c>
      <c r="D172" s="62">
        <v>4.67</v>
      </c>
      <c r="E172" s="62">
        <v>5.68</v>
      </c>
      <c r="F172" s="62">
        <v>6.62</v>
      </c>
      <c r="G172" s="62">
        <v>6.85</v>
      </c>
      <c r="H172" s="62">
        <v>6.33</v>
      </c>
      <c r="I172" s="62">
        <v>6.65</v>
      </c>
      <c r="J172" s="62">
        <v>6.19</v>
      </c>
      <c r="K172" s="62">
        <v>5.41</v>
      </c>
      <c r="L172" s="62">
        <v>4.86</v>
      </c>
      <c r="M172" s="62">
        <v>4.03</v>
      </c>
      <c r="N172" s="62">
        <v>3.49</v>
      </c>
    </row>
    <row r="173" spans="2:14" ht="12.75" hidden="1">
      <c r="B173" s="60" t="s">
        <v>52</v>
      </c>
      <c r="C173" s="62">
        <v>1.97</v>
      </c>
      <c r="D173" s="62">
        <v>2.86</v>
      </c>
      <c r="E173" s="62">
        <v>3.93</v>
      </c>
      <c r="F173" s="62">
        <v>4.83</v>
      </c>
      <c r="G173" s="62">
        <v>5.55</v>
      </c>
      <c r="H173" s="62">
        <v>6.03</v>
      </c>
      <c r="I173" s="62">
        <v>5.82</v>
      </c>
      <c r="J173" s="62">
        <v>5.27</v>
      </c>
      <c r="K173" s="62">
        <v>4.37</v>
      </c>
      <c r="L173" s="62">
        <v>3.26</v>
      </c>
      <c r="M173" s="62">
        <v>2.14</v>
      </c>
      <c r="N173" s="62">
        <v>1.73</v>
      </c>
    </row>
    <row r="174" spans="2:14" ht="12.75" hidden="1">
      <c r="B174" s="60" t="s">
        <v>122</v>
      </c>
      <c r="C174" s="62">
        <v>1.25</v>
      </c>
      <c r="D174" s="62">
        <v>2.16</v>
      </c>
      <c r="E174" s="62">
        <v>3.21</v>
      </c>
      <c r="F174" s="62">
        <v>4.49</v>
      </c>
      <c r="G174" s="62">
        <v>5.25</v>
      </c>
      <c r="H174" s="62">
        <v>5.67</v>
      </c>
      <c r="I174" s="62">
        <v>6.16</v>
      </c>
      <c r="J174" s="62">
        <v>5.42</v>
      </c>
      <c r="K174" s="62">
        <v>4.13</v>
      </c>
      <c r="L174" s="62">
        <v>2.42</v>
      </c>
      <c r="M174" s="62">
        <v>1.38</v>
      </c>
      <c r="N174" s="62">
        <v>1.04</v>
      </c>
    </row>
    <row r="175" spans="2:14" ht="12.75" hidden="1">
      <c r="B175" s="60" t="s">
        <v>56</v>
      </c>
      <c r="C175" s="62">
        <v>1.96</v>
      </c>
      <c r="D175" s="62">
        <v>2.76</v>
      </c>
      <c r="E175" s="62">
        <v>3.71</v>
      </c>
      <c r="F175" s="62">
        <v>4.66</v>
      </c>
      <c r="G175" s="62">
        <v>5.34</v>
      </c>
      <c r="H175" s="62">
        <v>5.63</v>
      </c>
      <c r="I175" s="62">
        <v>5.57</v>
      </c>
      <c r="J175" s="62">
        <v>4.96</v>
      </c>
      <c r="K175" s="62">
        <v>4.26</v>
      </c>
      <c r="L175" s="62">
        <v>3.36</v>
      </c>
      <c r="M175" s="62">
        <v>2.22</v>
      </c>
      <c r="N175" s="62">
        <v>1.72</v>
      </c>
    </row>
    <row r="176" spans="2:14" ht="12.75" hidden="1">
      <c r="B176" s="54" t="s">
        <v>151</v>
      </c>
      <c r="C176" s="61">
        <v>5.72</v>
      </c>
      <c r="D176" s="61">
        <v>6.54</v>
      </c>
      <c r="E176" s="61">
        <v>7.11</v>
      </c>
      <c r="F176" s="61">
        <v>7.34</v>
      </c>
      <c r="G176" s="61">
        <v>6.43</v>
      </c>
      <c r="H176" s="61">
        <v>5.37</v>
      </c>
      <c r="I176" s="61">
        <v>5.99</v>
      </c>
      <c r="J176" s="61">
        <v>6.38</v>
      </c>
      <c r="K176" s="61">
        <v>6.37</v>
      </c>
      <c r="L176" s="61">
        <v>5.99</v>
      </c>
      <c r="M176" s="61">
        <v>5.49</v>
      </c>
      <c r="N176" s="61">
        <v>5.31</v>
      </c>
    </row>
    <row r="177" spans="2:8" ht="12.75">
      <c r="B177" s="7"/>
      <c r="C177" s="7"/>
      <c r="D177" s="7"/>
      <c r="E177" s="7"/>
      <c r="F177" s="7"/>
      <c r="G177" s="7"/>
      <c r="H177" s="7"/>
    </row>
    <row r="178" spans="2:8" ht="12.75">
      <c r="B178" s="7"/>
      <c r="C178" s="7"/>
      <c r="D178" s="7"/>
      <c r="E178" s="7"/>
      <c r="F178" s="7"/>
      <c r="G178" s="7"/>
      <c r="H178" s="7"/>
    </row>
    <row r="179" spans="2:8" ht="12.75">
      <c r="B179" s="7"/>
      <c r="C179" s="7"/>
      <c r="D179" s="7"/>
      <c r="E179" s="7"/>
      <c r="F179" s="7"/>
      <c r="G179" s="7"/>
      <c r="H179" s="7"/>
    </row>
    <row r="180" spans="2:8" ht="12.75">
      <c r="B180" s="7"/>
      <c r="C180" s="7"/>
      <c r="D180" s="7"/>
      <c r="E180" s="7"/>
      <c r="F180" s="7"/>
      <c r="G180" s="7"/>
      <c r="H180" s="7"/>
    </row>
    <row r="181" spans="2:8" ht="12.75">
      <c r="B181" s="7"/>
      <c r="C181" s="7"/>
      <c r="D181" s="7"/>
      <c r="E181" s="7"/>
      <c r="F181" s="7"/>
      <c r="G181" s="7"/>
      <c r="H181" s="7"/>
    </row>
    <row r="182" spans="2:8" ht="12.75">
      <c r="B182" s="7"/>
      <c r="C182" s="7"/>
      <c r="D182" s="7"/>
      <c r="E182" s="7"/>
      <c r="F182" s="7"/>
      <c r="G182" s="7"/>
      <c r="H182" s="7"/>
    </row>
    <row r="183" spans="2:8" ht="12.75">
      <c r="B183" s="7"/>
      <c r="C183" s="7"/>
      <c r="D183" s="7"/>
      <c r="E183" s="7"/>
      <c r="F183" s="7"/>
      <c r="G183" s="7"/>
      <c r="H183" s="7"/>
    </row>
    <row r="184" spans="2:8" ht="12.75">
      <c r="B184" s="7"/>
      <c r="C184" s="7"/>
      <c r="D184" s="7"/>
      <c r="E184" s="7"/>
      <c r="F184" s="7"/>
      <c r="G184" s="7"/>
      <c r="H184" s="7"/>
    </row>
    <row r="185" spans="2:8" ht="12.75">
      <c r="B185" s="7"/>
      <c r="C185" s="7"/>
      <c r="D185" s="7"/>
      <c r="E185" s="7"/>
      <c r="F185" s="7"/>
      <c r="G185" s="7"/>
      <c r="H185" s="7"/>
    </row>
    <row r="186" spans="2:8" ht="12.75">
      <c r="B186" s="7"/>
      <c r="C186" s="7"/>
      <c r="D186" s="7"/>
      <c r="E186" s="7"/>
      <c r="F186" s="7"/>
      <c r="G186" s="7"/>
      <c r="H186" s="7"/>
    </row>
    <row r="187" spans="2:8" ht="12.75">
      <c r="B187" s="7"/>
      <c r="C187" s="7"/>
      <c r="D187" s="7"/>
      <c r="E187" s="7"/>
      <c r="F187" s="7"/>
      <c r="G187" s="7"/>
      <c r="H187" s="7"/>
    </row>
    <row r="188" spans="2:8" ht="12.75">
      <c r="B188" s="7"/>
      <c r="C188" s="7"/>
      <c r="D188" s="7"/>
      <c r="E188" s="7"/>
      <c r="F188" s="7"/>
      <c r="G188" s="7"/>
      <c r="H188" s="7"/>
    </row>
    <row r="189" spans="2:8" ht="12.75">
      <c r="B189" s="7"/>
      <c r="C189" s="7"/>
      <c r="D189" s="7"/>
      <c r="E189" s="7"/>
      <c r="F189" s="7"/>
      <c r="G189" s="7"/>
      <c r="H189" s="7"/>
    </row>
    <row r="190" spans="2:8" ht="12.75">
      <c r="B190" s="7"/>
      <c r="C190" s="7"/>
      <c r="D190" s="7"/>
      <c r="E190" s="7"/>
      <c r="F190" s="7"/>
      <c r="G190" s="7"/>
      <c r="H190" s="7"/>
    </row>
    <row r="191" spans="2:8" ht="12.75">
      <c r="B191" s="7"/>
      <c r="C191" s="7"/>
      <c r="D191" s="7"/>
      <c r="E191" s="7"/>
      <c r="F191" s="7"/>
      <c r="G191" s="7"/>
      <c r="H191" s="7"/>
    </row>
    <row r="192" spans="2:8" ht="12.75">
      <c r="B192" s="7"/>
      <c r="C192" s="7"/>
      <c r="D192" s="7"/>
      <c r="E192" s="7"/>
      <c r="F192" s="7"/>
      <c r="G192" s="7"/>
      <c r="H192" s="7"/>
    </row>
    <row r="193" spans="2:8" ht="12.75">
      <c r="B193" s="7"/>
      <c r="C193" s="7"/>
      <c r="D193" s="7"/>
      <c r="E193" s="7"/>
      <c r="F193" s="7"/>
      <c r="G193" s="7"/>
      <c r="H193" s="7"/>
    </row>
    <row r="194" spans="2:8" ht="12.75">
      <c r="B194" s="7"/>
      <c r="C194" s="7"/>
      <c r="D194" s="7"/>
      <c r="E194" s="7"/>
      <c r="F194" s="7"/>
      <c r="G194" s="7"/>
      <c r="H194" s="7"/>
    </row>
    <row r="195" spans="2:8" ht="12.75">
      <c r="B195" s="7"/>
      <c r="C195" s="7"/>
      <c r="D195" s="7"/>
      <c r="E195" s="7"/>
      <c r="F195" s="7"/>
      <c r="G195" s="7"/>
      <c r="H195" s="7"/>
    </row>
    <row r="196" spans="2:8" ht="12.75">
      <c r="B196" s="7"/>
      <c r="C196" s="7"/>
      <c r="D196" s="7"/>
      <c r="E196" s="7"/>
      <c r="F196" s="7"/>
      <c r="G196" s="7"/>
      <c r="H196" s="7"/>
    </row>
    <row r="197" spans="2:8" ht="12.75">
      <c r="B197" s="7"/>
      <c r="C197" s="7"/>
      <c r="D197" s="7"/>
      <c r="E197" s="7"/>
      <c r="F197" s="7"/>
      <c r="G197" s="7"/>
      <c r="H197" s="7"/>
    </row>
    <row r="198" spans="2:8" ht="12.75">
      <c r="B198" s="7"/>
      <c r="C198" s="7"/>
      <c r="D198" s="7"/>
      <c r="E198" s="7"/>
      <c r="F198" s="7"/>
      <c r="G198" s="7"/>
      <c r="H198" s="7"/>
    </row>
    <row r="199" spans="2:8" ht="12.75">
      <c r="B199" s="7"/>
      <c r="C199" s="7"/>
      <c r="D199" s="7"/>
      <c r="E199" s="7"/>
      <c r="F199" s="7"/>
      <c r="G199" s="7"/>
      <c r="H199" s="7"/>
    </row>
    <row r="200" spans="2:8" ht="12.75">
      <c r="B200" s="7"/>
      <c r="C200" s="7"/>
      <c r="D200" s="7"/>
      <c r="E200" s="7"/>
      <c r="F200" s="7"/>
      <c r="G200" s="7"/>
      <c r="H200" s="7"/>
    </row>
    <row r="201" spans="2:8" ht="12.75">
      <c r="B201" s="7"/>
      <c r="C201" s="7"/>
      <c r="D201" s="7"/>
      <c r="E201" s="7"/>
      <c r="F201" s="7"/>
      <c r="G201" s="7"/>
      <c r="H201" s="7"/>
    </row>
    <row r="202" spans="2:8" ht="12.75">
      <c r="B202" s="7"/>
      <c r="C202" s="7"/>
      <c r="D202" s="7"/>
      <c r="E202" s="7"/>
      <c r="F202" s="7"/>
      <c r="G202" s="7"/>
      <c r="H202" s="7"/>
    </row>
    <row r="203" spans="2:8" ht="12.75">
      <c r="B203" s="7"/>
      <c r="C203" s="7"/>
      <c r="D203" s="7"/>
      <c r="E203" s="7"/>
      <c r="F203" s="7"/>
      <c r="G203" s="7"/>
      <c r="H203" s="7"/>
    </row>
    <row r="204" spans="2:8" ht="12.75">
      <c r="B204" s="7"/>
      <c r="C204" s="7"/>
      <c r="D204" s="7"/>
      <c r="E204" s="7"/>
      <c r="F204" s="7"/>
      <c r="G204" s="7"/>
      <c r="H204" s="7"/>
    </row>
    <row r="205" spans="2:8" ht="12.75">
      <c r="B205" s="7"/>
      <c r="C205" s="7"/>
      <c r="D205" s="7"/>
      <c r="E205" s="7"/>
      <c r="F205" s="7"/>
      <c r="G205" s="7"/>
      <c r="H205" s="7"/>
    </row>
    <row r="206" spans="2:8" ht="12.75">
      <c r="B206" s="7"/>
      <c r="C206" s="7"/>
      <c r="D206" s="7"/>
      <c r="E206" s="7"/>
      <c r="F206" s="7"/>
      <c r="G206" s="7"/>
      <c r="H206" s="7"/>
    </row>
    <row r="207" spans="2:8" ht="12.75">
      <c r="B207" s="7"/>
      <c r="C207" s="7"/>
      <c r="D207" s="7"/>
      <c r="E207" s="7"/>
      <c r="F207" s="7"/>
      <c r="G207" s="7"/>
      <c r="H207" s="7"/>
    </row>
    <row r="208" spans="2:8" ht="12.75">
      <c r="B208" s="7"/>
      <c r="C208" s="7"/>
      <c r="D208" s="7"/>
      <c r="E208" s="7"/>
      <c r="F208" s="7"/>
      <c r="G208" s="7"/>
      <c r="H208" s="7"/>
    </row>
    <row r="209" spans="2:8" ht="12.75">
      <c r="B209" s="7"/>
      <c r="C209" s="7"/>
      <c r="D209" s="7"/>
      <c r="E209" s="7"/>
      <c r="F209" s="7"/>
      <c r="G209" s="7"/>
      <c r="H209" s="7"/>
    </row>
    <row r="210" spans="2:8" ht="12.75">
      <c r="B210" s="7"/>
      <c r="C210" s="7"/>
      <c r="D210" s="7"/>
      <c r="E210" s="7"/>
      <c r="F210" s="7"/>
      <c r="G210" s="7"/>
      <c r="H210" s="7"/>
    </row>
    <row r="211" spans="2:8" ht="12.75">
      <c r="B211" s="7"/>
      <c r="C211" s="7"/>
      <c r="D211" s="7"/>
      <c r="E211" s="7"/>
      <c r="F211" s="7"/>
      <c r="G211" s="7"/>
      <c r="H211" s="7"/>
    </row>
    <row r="212" spans="2:8" ht="12.75">
      <c r="B212" s="7"/>
      <c r="C212" s="7"/>
      <c r="D212" s="7"/>
      <c r="E212" s="7"/>
      <c r="F212" s="7"/>
      <c r="G212" s="7"/>
      <c r="H212" s="7"/>
    </row>
    <row r="213" spans="2:8" ht="12.75">
      <c r="B213" s="7"/>
      <c r="C213" s="7"/>
      <c r="D213" s="7"/>
      <c r="E213" s="7"/>
      <c r="F213" s="7"/>
      <c r="G213" s="7"/>
      <c r="H213" s="7"/>
    </row>
    <row r="214" spans="2:8" ht="12.75">
      <c r="B214" s="7"/>
      <c r="C214" s="7"/>
      <c r="D214" s="7"/>
      <c r="E214" s="7"/>
      <c r="F214" s="7"/>
      <c r="G214" s="7"/>
      <c r="H214" s="7"/>
    </row>
    <row r="215" spans="2:8" ht="12.75">
      <c r="B215" s="7"/>
      <c r="C215" s="7"/>
      <c r="D215" s="7"/>
      <c r="E215" s="7"/>
      <c r="F215" s="7"/>
      <c r="G215" s="7"/>
      <c r="H215" s="7"/>
    </row>
    <row r="216" spans="2:8" ht="12.75">
      <c r="B216" s="7"/>
      <c r="C216" s="7"/>
      <c r="D216" s="7"/>
      <c r="E216" s="7"/>
      <c r="F216" s="7"/>
      <c r="G216" s="7"/>
      <c r="H216" s="7"/>
    </row>
    <row r="217" spans="2:8" ht="12.75">
      <c r="B217" s="7"/>
      <c r="C217" s="7"/>
      <c r="D217" s="7"/>
      <c r="E217" s="7"/>
      <c r="F217" s="7"/>
      <c r="G217" s="7"/>
      <c r="H217" s="7"/>
    </row>
    <row r="218" spans="2:8" ht="12.75">
      <c r="B218" s="7"/>
      <c r="C218" s="7"/>
      <c r="D218" s="7"/>
      <c r="E218" s="7"/>
      <c r="F218" s="7"/>
      <c r="G218" s="7"/>
      <c r="H218" s="7"/>
    </row>
    <row r="219" spans="2:8" ht="12.75">
      <c r="B219" s="7"/>
      <c r="C219" s="7"/>
      <c r="D219" s="7"/>
      <c r="E219" s="7"/>
      <c r="F219" s="7"/>
      <c r="G219" s="7"/>
      <c r="H219" s="7"/>
    </row>
    <row r="220" spans="2:8" ht="12.75">
      <c r="B220" s="7"/>
      <c r="C220" s="7"/>
      <c r="D220" s="7"/>
      <c r="E220" s="7"/>
      <c r="F220" s="7"/>
      <c r="G220" s="7"/>
      <c r="H220" s="7"/>
    </row>
    <row r="221" spans="2:8" ht="12.75">
      <c r="B221" s="7"/>
      <c r="C221" s="7"/>
      <c r="D221" s="7"/>
      <c r="E221" s="7"/>
      <c r="F221" s="7"/>
      <c r="G221" s="7"/>
      <c r="H221" s="7"/>
    </row>
    <row r="222" spans="2:8" ht="12.75">
      <c r="B222" s="7"/>
      <c r="C222" s="7"/>
      <c r="D222" s="7"/>
      <c r="E222" s="7"/>
      <c r="F222" s="7"/>
      <c r="G222" s="7"/>
      <c r="H222" s="7"/>
    </row>
    <row r="223" spans="2:8" ht="12.75">
      <c r="B223" s="7"/>
      <c r="C223" s="7"/>
      <c r="D223" s="7"/>
      <c r="E223" s="7"/>
      <c r="F223" s="7"/>
      <c r="G223" s="7"/>
      <c r="H223" s="7"/>
    </row>
    <row r="224" spans="2:8" ht="12.75">
      <c r="B224" s="7"/>
      <c r="C224" s="7"/>
      <c r="D224" s="7"/>
      <c r="E224" s="7"/>
      <c r="F224" s="7"/>
      <c r="G224" s="7"/>
      <c r="H224" s="7"/>
    </row>
    <row r="225" spans="2:8" ht="12.75">
      <c r="B225" s="7"/>
      <c r="C225" s="7"/>
      <c r="D225" s="7"/>
      <c r="E225" s="7"/>
      <c r="F225" s="7"/>
      <c r="G225" s="7"/>
      <c r="H225" s="7"/>
    </row>
    <row r="226" spans="2:8" ht="12.75">
      <c r="B226" s="7"/>
      <c r="C226" s="7"/>
      <c r="D226" s="7"/>
      <c r="E226" s="7"/>
      <c r="F226" s="7"/>
      <c r="G226" s="7"/>
      <c r="H226" s="7"/>
    </row>
    <row r="227" spans="2:8" ht="12.75">
      <c r="B227" s="7"/>
      <c r="C227" s="7"/>
      <c r="D227" s="7"/>
      <c r="E227" s="7"/>
      <c r="F227" s="7"/>
      <c r="G227" s="7"/>
      <c r="H227" s="7"/>
    </row>
    <row r="228" spans="2:8" ht="12.75">
      <c r="B228" s="7"/>
      <c r="C228" s="7"/>
      <c r="D228" s="7"/>
      <c r="E228" s="7"/>
      <c r="F228" s="7"/>
      <c r="G228" s="7"/>
      <c r="H228" s="7"/>
    </row>
    <row r="229" spans="2:8" ht="12.75">
      <c r="B229" s="7"/>
      <c r="C229" s="7"/>
      <c r="D229" s="7"/>
      <c r="E229" s="7"/>
      <c r="F229" s="7"/>
      <c r="G229" s="7"/>
      <c r="H229" s="7"/>
    </row>
    <row r="230" spans="2:8" ht="12.75">
      <c r="B230" s="7"/>
      <c r="C230" s="7"/>
      <c r="D230" s="7"/>
      <c r="E230" s="7"/>
      <c r="F230" s="7"/>
      <c r="G230" s="7"/>
      <c r="H230" s="7"/>
    </row>
    <row r="231" spans="2:8" ht="12.75">
      <c r="B231" s="7"/>
      <c r="C231" s="7"/>
      <c r="D231" s="7"/>
      <c r="E231" s="7"/>
      <c r="F231" s="7"/>
      <c r="G231" s="7"/>
      <c r="H231" s="7"/>
    </row>
    <row r="232" spans="2:8" ht="12.75">
      <c r="B232" s="7"/>
      <c r="C232" s="7"/>
      <c r="D232" s="7"/>
      <c r="E232" s="7"/>
      <c r="F232" s="7"/>
      <c r="G232" s="7"/>
      <c r="H232" s="7"/>
    </row>
    <row r="233" spans="2:8" ht="12.75">
      <c r="B233" s="7"/>
      <c r="C233" s="7"/>
      <c r="D233" s="7"/>
      <c r="E233" s="7"/>
      <c r="F233" s="7"/>
      <c r="G233" s="7"/>
      <c r="H233" s="7"/>
    </row>
    <row r="234" spans="2:8" ht="12.75">
      <c r="B234" s="7"/>
      <c r="C234" s="7"/>
      <c r="D234" s="7"/>
      <c r="E234" s="7"/>
      <c r="F234" s="7"/>
      <c r="G234" s="7"/>
      <c r="H234" s="7"/>
    </row>
    <row r="235" spans="2:8" ht="12.75">
      <c r="B235" s="7"/>
      <c r="C235" s="7"/>
      <c r="D235" s="7"/>
      <c r="E235" s="7"/>
      <c r="F235" s="7"/>
      <c r="G235" s="7"/>
      <c r="H235" s="7"/>
    </row>
    <row r="236" spans="2:8" ht="12.75">
      <c r="B236" s="7"/>
      <c r="C236" s="7"/>
      <c r="D236" s="7"/>
      <c r="E236" s="7"/>
      <c r="F236" s="7"/>
      <c r="G236" s="7"/>
      <c r="H236" s="7"/>
    </row>
    <row r="237" spans="2:8" ht="12.75">
      <c r="B237" s="7"/>
      <c r="C237" s="7"/>
      <c r="D237" s="7"/>
      <c r="E237" s="7"/>
      <c r="F237" s="7"/>
      <c r="G237" s="7"/>
      <c r="H237" s="7"/>
    </row>
    <row r="238" spans="2:8" ht="12.75">
      <c r="B238" s="7"/>
      <c r="C238" s="7"/>
      <c r="D238" s="7"/>
      <c r="E238" s="7"/>
      <c r="F238" s="7"/>
      <c r="G238" s="7"/>
      <c r="H238" s="7"/>
    </row>
    <row r="239" spans="2:8" ht="12.75">
      <c r="B239" s="7"/>
      <c r="C239" s="7"/>
      <c r="D239" s="7"/>
      <c r="E239" s="7"/>
      <c r="F239" s="7"/>
      <c r="G239" s="7"/>
      <c r="H239" s="7"/>
    </row>
    <row r="240" spans="2:8" ht="12.75">
      <c r="B240" s="7"/>
      <c r="C240" s="7"/>
      <c r="D240" s="7"/>
      <c r="E240" s="7"/>
      <c r="F240" s="7"/>
      <c r="G240" s="7"/>
      <c r="H240" s="7"/>
    </row>
    <row r="241" spans="2:8" ht="12.75">
      <c r="B241" s="7"/>
      <c r="C241" s="7"/>
      <c r="D241" s="7"/>
      <c r="E241" s="7"/>
      <c r="F241" s="7"/>
      <c r="G241" s="7"/>
      <c r="H241" s="7"/>
    </row>
    <row r="242" spans="2:8" ht="12.75">
      <c r="B242" s="7"/>
      <c r="C242" s="7"/>
      <c r="D242" s="7"/>
      <c r="E242" s="7"/>
      <c r="F242" s="7"/>
      <c r="G242" s="7"/>
      <c r="H242" s="7"/>
    </row>
    <row r="243" spans="2:8" ht="12.75">
      <c r="B243" s="7"/>
      <c r="C243" s="7"/>
      <c r="D243" s="7"/>
      <c r="E243" s="7"/>
      <c r="F243" s="7"/>
      <c r="G243" s="7"/>
      <c r="H243" s="7"/>
    </row>
    <row r="244" spans="2:8" ht="12.75">
      <c r="B244" s="7"/>
      <c r="C244" s="7"/>
      <c r="D244" s="7"/>
      <c r="E244" s="7"/>
      <c r="F244" s="7"/>
      <c r="G244" s="7"/>
      <c r="H244" s="7"/>
    </row>
    <row r="245" spans="2:8" ht="12.75">
      <c r="B245" s="7"/>
      <c r="C245" s="7"/>
      <c r="D245" s="7"/>
      <c r="E245" s="7"/>
      <c r="F245" s="7"/>
      <c r="G245" s="7"/>
      <c r="H245" s="7"/>
    </row>
    <row r="246" spans="2:8" ht="12.75">
      <c r="B246" s="7"/>
      <c r="C246" s="7"/>
      <c r="D246" s="7"/>
      <c r="E246" s="7"/>
      <c r="F246" s="7"/>
      <c r="G246" s="7"/>
      <c r="H246" s="7"/>
    </row>
    <row r="247" spans="2:8" ht="12.75">
      <c r="B247" s="7"/>
      <c r="C247" s="7"/>
      <c r="D247" s="7"/>
      <c r="E247" s="7"/>
      <c r="F247" s="7"/>
      <c r="G247" s="7"/>
      <c r="H247" s="7"/>
    </row>
    <row r="248" spans="2:8" ht="12.75">
      <c r="B248" s="7"/>
      <c r="C248" s="7"/>
      <c r="D248" s="7"/>
      <c r="E248" s="7"/>
      <c r="F248" s="7"/>
      <c r="G248" s="7"/>
      <c r="H248" s="7"/>
    </row>
    <row r="249" spans="2:8" ht="12.75">
      <c r="B249" s="7"/>
      <c r="C249" s="7"/>
      <c r="D249" s="7"/>
      <c r="E249" s="7"/>
      <c r="F249" s="7"/>
      <c r="G249" s="7"/>
      <c r="H249" s="7"/>
    </row>
    <row r="250" spans="2:8" ht="12.75">
      <c r="B250" s="7"/>
      <c r="C250" s="7"/>
      <c r="D250" s="7"/>
      <c r="E250" s="7"/>
      <c r="F250" s="7"/>
      <c r="G250" s="7"/>
      <c r="H250" s="7"/>
    </row>
    <row r="251" spans="2:8" ht="12.75">
      <c r="B251" s="7"/>
      <c r="C251" s="7"/>
      <c r="D251" s="7"/>
      <c r="E251" s="7"/>
      <c r="F251" s="7"/>
      <c r="G251" s="7"/>
      <c r="H251" s="7"/>
    </row>
    <row r="252" spans="2:8" ht="12.75">
      <c r="B252" s="7"/>
      <c r="C252" s="7"/>
      <c r="D252" s="7"/>
      <c r="E252" s="7"/>
      <c r="F252" s="7"/>
      <c r="G252" s="7"/>
      <c r="H252" s="7"/>
    </row>
    <row r="253" spans="2:8" ht="12.75">
      <c r="B253" s="7"/>
      <c r="C253" s="7"/>
      <c r="D253" s="7"/>
      <c r="E253" s="7"/>
      <c r="F253" s="7"/>
      <c r="G253" s="7"/>
      <c r="H253" s="7"/>
    </row>
    <row r="254" spans="2:8" ht="12.75">
      <c r="B254" s="7"/>
      <c r="C254" s="7"/>
      <c r="D254" s="7"/>
      <c r="E254" s="7"/>
      <c r="F254" s="7"/>
      <c r="G254" s="7"/>
      <c r="H254" s="7"/>
    </row>
    <row r="255" spans="2:8" ht="12.75">
      <c r="B255" s="7"/>
      <c r="C255" s="7"/>
      <c r="D255" s="7"/>
      <c r="E255" s="7"/>
      <c r="F255" s="7"/>
      <c r="G255" s="7"/>
      <c r="H255" s="7"/>
    </row>
    <row r="256" spans="2:8" ht="12.75">
      <c r="B256" s="7"/>
      <c r="C256" s="7"/>
      <c r="D256" s="7"/>
      <c r="E256" s="7"/>
      <c r="F256" s="7"/>
      <c r="G256" s="7"/>
      <c r="H256" s="7"/>
    </row>
    <row r="257" spans="2:8" ht="12.75">
      <c r="B257" s="7"/>
      <c r="C257" s="7"/>
      <c r="D257" s="7"/>
      <c r="E257" s="7"/>
      <c r="F257" s="7"/>
      <c r="G257" s="7"/>
      <c r="H257" s="7"/>
    </row>
    <row r="258" spans="2:8" ht="12.75">
      <c r="B258" s="7"/>
      <c r="C258" s="7"/>
      <c r="D258" s="7"/>
      <c r="E258" s="7"/>
      <c r="F258" s="7"/>
      <c r="G258" s="7"/>
      <c r="H258" s="7"/>
    </row>
    <row r="259" spans="2:8" ht="12.75">
      <c r="B259" s="7"/>
      <c r="C259" s="7"/>
      <c r="D259" s="7"/>
      <c r="E259" s="7"/>
      <c r="F259" s="7"/>
      <c r="G259" s="7"/>
      <c r="H259" s="7"/>
    </row>
    <row r="260" spans="2:8" ht="12.75">
      <c r="B260" s="7"/>
      <c r="C260" s="7"/>
      <c r="D260" s="7"/>
      <c r="E260" s="7"/>
      <c r="F260" s="7"/>
      <c r="G260" s="7"/>
      <c r="H260" s="7"/>
    </row>
    <row r="261" spans="2:8" ht="12.75">
      <c r="B261" s="7"/>
      <c r="C261" s="7"/>
      <c r="D261" s="7"/>
      <c r="E261" s="7"/>
      <c r="F261" s="7"/>
      <c r="G261" s="7"/>
      <c r="H261" s="7"/>
    </row>
    <row r="262" spans="2:8" ht="12.75">
      <c r="B262" s="7"/>
      <c r="C262" s="7"/>
      <c r="D262" s="7"/>
      <c r="E262" s="7"/>
      <c r="F262" s="7"/>
      <c r="G262" s="7"/>
      <c r="H262" s="7"/>
    </row>
    <row r="263" spans="2:8" ht="12.75">
      <c r="B263" s="7"/>
      <c r="C263" s="7"/>
      <c r="D263" s="7"/>
      <c r="E263" s="7"/>
      <c r="F263" s="7"/>
      <c r="G263" s="7"/>
      <c r="H263" s="7"/>
    </row>
    <row r="264" spans="2:8" ht="12.75">
      <c r="B264" s="7"/>
      <c r="C264" s="7"/>
      <c r="D264" s="7"/>
      <c r="E264" s="7"/>
      <c r="F264" s="7"/>
      <c r="G264" s="7"/>
      <c r="H264" s="7"/>
    </row>
    <row r="265" spans="2:8" ht="12.75">
      <c r="B265" s="7"/>
      <c r="C265" s="7"/>
      <c r="D265" s="7"/>
      <c r="E265" s="7"/>
      <c r="F265" s="7"/>
      <c r="G265" s="7"/>
      <c r="H265" s="7"/>
    </row>
    <row r="266" spans="2:8" ht="12.75">
      <c r="B266" s="7"/>
      <c r="C266" s="7"/>
      <c r="D266" s="7"/>
      <c r="E266" s="7"/>
      <c r="F266" s="7"/>
      <c r="G266" s="7"/>
      <c r="H266" s="7"/>
    </row>
    <row r="267" spans="2:8" ht="12.75">
      <c r="B267" s="7"/>
      <c r="C267" s="7"/>
      <c r="D267" s="7"/>
      <c r="E267" s="7"/>
      <c r="F267" s="7"/>
      <c r="G267" s="7"/>
      <c r="H267" s="7"/>
    </row>
    <row r="268" spans="2:8" ht="12.75">
      <c r="B268" s="7"/>
      <c r="C268" s="7"/>
      <c r="D268" s="7"/>
      <c r="E268" s="7"/>
      <c r="F268" s="7"/>
      <c r="G268" s="7"/>
      <c r="H268" s="7"/>
    </row>
    <row r="269" spans="2:8" ht="12.75">
      <c r="B269" s="7"/>
      <c r="C269" s="7"/>
      <c r="D269" s="7"/>
      <c r="E269" s="7"/>
      <c r="F269" s="7"/>
      <c r="G269" s="7"/>
      <c r="H269" s="7"/>
    </row>
    <row r="270" spans="2:8" ht="12.75">
      <c r="B270" s="7"/>
      <c r="C270" s="7"/>
      <c r="D270" s="7"/>
      <c r="E270" s="7"/>
      <c r="F270" s="7"/>
      <c r="G270" s="7"/>
      <c r="H270" s="7"/>
    </row>
    <row r="271" spans="2:8" ht="12.75">
      <c r="B271" s="7"/>
      <c r="C271" s="7"/>
      <c r="D271" s="7"/>
      <c r="E271" s="7"/>
      <c r="F271" s="7"/>
      <c r="G271" s="7"/>
      <c r="H271" s="7"/>
    </row>
    <row r="272" spans="2:8" ht="12.75">
      <c r="B272" s="7"/>
      <c r="C272" s="7"/>
      <c r="D272" s="7"/>
      <c r="E272" s="7"/>
      <c r="F272" s="7"/>
      <c r="G272" s="7"/>
      <c r="H272" s="7"/>
    </row>
    <row r="273" spans="2:8" ht="12.75">
      <c r="B273" s="7"/>
      <c r="C273" s="7"/>
      <c r="D273" s="7"/>
      <c r="E273" s="7"/>
      <c r="F273" s="7"/>
      <c r="G273" s="7"/>
      <c r="H273" s="7"/>
    </row>
    <row r="274" spans="2:8" ht="12.75">
      <c r="B274" s="7"/>
      <c r="C274" s="7"/>
      <c r="D274" s="7"/>
      <c r="E274" s="7"/>
      <c r="F274" s="7"/>
      <c r="G274" s="7"/>
      <c r="H274" s="7"/>
    </row>
    <row r="275" spans="2:8" ht="12.75">
      <c r="B275" s="7"/>
      <c r="C275" s="7"/>
      <c r="D275" s="7"/>
      <c r="E275" s="7"/>
      <c r="F275" s="7"/>
      <c r="G275" s="7"/>
      <c r="H275" s="7"/>
    </row>
    <row r="276" spans="2:8" ht="12.75">
      <c r="B276" s="7"/>
      <c r="C276" s="7"/>
      <c r="D276" s="7"/>
      <c r="E276" s="7"/>
      <c r="F276" s="7"/>
      <c r="G276" s="7"/>
      <c r="H276" s="7"/>
    </row>
    <row r="277" spans="2:8" ht="12.75">
      <c r="B277" s="7"/>
      <c r="C277" s="7"/>
      <c r="D277" s="7"/>
      <c r="E277" s="7"/>
      <c r="F277" s="7"/>
      <c r="G277" s="7"/>
      <c r="H277" s="7"/>
    </row>
    <row r="278" spans="2:8" ht="12.75">
      <c r="B278" s="7"/>
      <c r="C278" s="7"/>
      <c r="D278" s="7"/>
      <c r="E278" s="7"/>
      <c r="F278" s="7"/>
      <c r="G278" s="7"/>
      <c r="H278" s="7"/>
    </row>
    <row r="279" spans="2:8" ht="12.75">
      <c r="B279" s="7"/>
      <c r="C279" s="7"/>
      <c r="D279" s="7"/>
      <c r="E279" s="7"/>
      <c r="F279" s="7"/>
      <c r="G279" s="7"/>
      <c r="H279" s="7"/>
    </row>
    <row r="280" spans="2:8" ht="12.75">
      <c r="B280" s="7"/>
      <c r="C280" s="7"/>
      <c r="D280" s="7"/>
      <c r="E280" s="7"/>
      <c r="F280" s="7"/>
      <c r="G280" s="7"/>
      <c r="H280" s="7"/>
    </row>
    <row r="281" spans="2:8" ht="12.75">
      <c r="B281" s="7"/>
      <c r="C281" s="7"/>
      <c r="D281" s="7"/>
      <c r="E281" s="7"/>
      <c r="F281" s="7"/>
      <c r="G281" s="7"/>
      <c r="H281" s="7"/>
    </row>
    <row r="282" spans="2:8" ht="12.75">
      <c r="B282" s="7"/>
      <c r="C282" s="7"/>
      <c r="D282" s="7"/>
      <c r="E282" s="7"/>
      <c r="F282" s="7"/>
      <c r="G282" s="7"/>
      <c r="H282" s="7"/>
    </row>
    <row r="283" spans="2:8" ht="12.75">
      <c r="B283" s="7"/>
      <c r="C283" s="7"/>
      <c r="D283" s="7"/>
      <c r="E283" s="7"/>
      <c r="F283" s="7"/>
      <c r="G283" s="7"/>
      <c r="H283" s="7"/>
    </row>
    <row r="284" spans="2:8" ht="12.75">
      <c r="B284" s="7"/>
      <c r="C284" s="7"/>
      <c r="D284" s="7"/>
      <c r="E284" s="7"/>
      <c r="F284" s="7"/>
      <c r="G284" s="7"/>
      <c r="H284" s="7"/>
    </row>
    <row r="285" spans="2:8" ht="12.75">
      <c r="B285" s="7"/>
      <c r="C285" s="7"/>
      <c r="D285" s="7"/>
      <c r="E285" s="7"/>
      <c r="F285" s="7"/>
      <c r="G285" s="7"/>
      <c r="H285" s="7"/>
    </row>
    <row r="286" spans="2:8" ht="12.75">
      <c r="B286" s="7"/>
      <c r="C286" s="7"/>
      <c r="D286" s="7"/>
      <c r="E286" s="7"/>
      <c r="F286" s="7"/>
      <c r="G286" s="7"/>
      <c r="H286" s="7"/>
    </row>
    <row r="287" spans="2:8" ht="12.75">
      <c r="B287" s="7"/>
      <c r="C287" s="7"/>
      <c r="D287" s="7"/>
      <c r="E287" s="7"/>
      <c r="F287" s="7"/>
      <c r="G287" s="7"/>
      <c r="H287" s="7"/>
    </row>
    <row r="288" spans="2:8" ht="12.75">
      <c r="B288" s="7"/>
      <c r="C288" s="7"/>
      <c r="D288" s="7"/>
      <c r="E288" s="7"/>
      <c r="F288" s="7"/>
      <c r="G288" s="7"/>
      <c r="H288" s="7"/>
    </row>
    <row r="289" spans="2:8" ht="12.75">
      <c r="B289" s="7"/>
      <c r="C289" s="7"/>
      <c r="D289" s="7"/>
      <c r="E289" s="7"/>
      <c r="F289" s="7"/>
      <c r="G289" s="7"/>
      <c r="H289" s="7"/>
    </row>
    <row r="290" spans="2:8" ht="12.75">
      <c r="B290" s="7"/>
      <c r="C290" s="7"/>
      <c r="D290" s="7"/>
      <c r="E290" s="7"/>
      <c r="F290" s="7"/>
      <c r="G290" s="7"/>
      <c r="H290" s="7"/>
    </row>
    <row r="291" spans="2:8" ht="12.75">
      <c r="B291" s="7"/>
      <c r="C291" s="7"/>
      <c r="D291" s="7"/>
      <c r="E291" s="7"/>
      <c r="F291" s="7"/>
      <c r="G291" s="7"/>
      <c r="H291" s="7"/>
    </row>
    <row r="292" spans="2:8" ht="12.75">
      <c r="B292" s="7"/>
      <c r="C292" s="7"/>
      <c r="D292" s="7"/>
      <c r="E292" s="7"/>
      <c r="F292" s="7"/>
      <c r="G292" s="7"/>
      <c r="H292" s="7"/>
    </row>
    <row r="293" spans="2:8" ht="12.75">
      <c r="B293" s="7"/>
      <c r="C293" s="7"/>
      <c r="D293" s="7"/>
      <c r="E293" s="7"/>
      <c r="F293" s="7"/>
      <c r="G293" s="7"/>
      <c r="H293" s="7"/>
    </row>
    <row r="294" spans="2:8" ht="12.75">
      <c r="B294" s="7"/>
      <c r="C294" s="7"/>
      <c r="D294" s="7"/>
      <c r="E294" s="7"/>
      <c r="F294" s="7"/>
      <c r="G294" s="7"/>
      <c r="H294" s="7"/>
    </row>
    <row r="295" spans="2:8" ht="12.75">
      <c r="B295" s="7"/>
      <c r="C295" s="7"/>
      <c r="D295" s="7"/>
      <c r="E295" s="7"/>
      <c r="F295" s="7"/>
      <c r="G295" s="7"/>
      <c r="H295" s="7"/>
    </row>
    <row r="296" spans="2:8" ht="12.75">
      <c r="B296" s="7"/>
      <c r="C296" s="7"/>
      <c r="D296" s="7"/>
      <c r="E296" s="7"/>
      <c r="F296" s="7"/>
      <c r="G296" s="7"/>
      <c r="H296" s="7"/>
    </row>
    <row r="297" spans="2:8" ht="12.75">
      <c r="B297" s="7"/>
      <c r="C297" s="7"/>
      <c r="D297" s="7"/>
      <c r="E297" s="7"/>
      <c r="F297" s="7"/>
      <c r="G297" s="7"/>
      <c r="H297" s="7"/>
    </row>
    <row r="298" spans="2:8" ht="12.75">
      <c r="B298" s="7"/>
      <c r="C298" s="7"/>
      <c r="D298" s="7"/>
      <c r="E298" s="7"/>
      <c r="F298" s="7"/>
      <c r="G298" s="7"/>
      <c r="H298" s="7"/>
    </row>
    <row r="299" spans="2:8" ht="12.75">
      <c r="B299" s="7"/>
      <c r="C299" s="7"/>
      <c r="D299" s="7"/>
      <c r="E299" s="7"/>
      <c r="F299" s="7"/>
      <c r="G299" s="7"/>
      <c r="H299" s="7"/>
    </row>
    <row r="300" spans="2:8" ht="12.75">
      <c r="B300" s="7"/>
      <c r="C300" s="7"/>
      <c r="D300" s="7"/>
      <c r="E300" s="7"/>
      <c r="F300" s="7"/>
      <c r="G300" s="7"/>
      <c r="H300" s="7"/>
    </row>
    <row r="301" spans="2:8" ht="12.75">
      <c r="B301" s="7"/>
      <c r="C301" s="7"/>
      <c r="D301" s="7"/>
      <c r="E301" s="7"/>
      <c r="F301" s="7"/>
      <c r="G301" s="7"/>
      <c r="H301" s="7"/>
    </row>
    <row r="302" spans="2:8" ht="12.75">
      <c r="B302" s="7"/>
      <c r="C302" s="7"/>
      <c r="D302" s="7"/>
      <c r="E302" s="7"/>
      <c r="F302" s="7"/>
      <c r="G302" s="7"/>
      <c r="H302" s="7"/>
    </row>
    <row r="303" spans="2:8" ht="12.75">
      <c r="B303" s="7"/>
      <c r="C303" s="7"/>
      <c r="D303" s="7"/>
      <c r="E303" s="7"/>
      <c r="F303" s="7"/>
      <c r="G303" s="7"/>
      <c r="H303" s="7"/>
    </row>
    <row r="304" spans="2:8" ht="12.75">
      <c r="B304" s="7"/>
      <c r="C304" s="7"/>
      <c r="D304" s="7"/>
      <c r="E304" s="7"/>
      <c r="F304" s="7"/>
      <c r="G304" s="7"/>
      <c r="H304" s="7"/>
    </row>
    <row r="305" spans="2:8" ht="12.75">
      <c r="B305" s="7"/>
      <c r="C305" s="7"/>
      <c r="D305" s="7"/>
      <c r="E305" s="7"/>
      <c r="F305" s="7"/>
      <c r="G305" s="7"/>
      <c r="H305" s="7"/>
    </row>
    <row r="306" spans="2:8" ht="12.75">
      <c r="B306" s="7"/>
      <c r="C306" s="7"/>
      <c r="D306" s="7"/>
      <c r="E306" s="7"/>
      <c r="F306" s="7"/>
      <c r="G306" s="7"/>
      <c r="H306" s="7"/>
    </row>
    <row r="307" spans="2:8" ht="12.75">
      <c r="B307" s="7"/>
      <c r="C307" s="7"/>
      <c r="D307" s="7"/>
      <c r="E307" s="7"/>
      <c r="F307" s="7"/>
      <c r="G307" s="7"/>
      <c r="H307" s="7"/>
    </row>
    <row r="308" spans="2:8" ht="12.75">
      <c r="B308" s="7"/>
      <c r="C308" s="7"/>
      <c r="D308" s="7"/>
      <c r="E308" s="7"/>
      <c r="F308" s="7"/>
      <c r="G308" s="7"/>
      <c r="H308" s="7"/>
    </row>
    <row r="309" spans="2:8" ht="12.75">
      <c r="B309" s="7"/>
      <c r="C309" s="7"/>
      <c r="D309" s="7"/>
      <c r="E309" s="7"/>
      <c r="F309" s="7"/>
      <c r="G309" s="7"/>
      <c r="H309" s="7"/>
    </row>
    <row r="310" spans="2:8" ht="12.75">
      <c r="B310" s="7"/>
      <c r="C310" s="7"/>
      <c r="D310" s="7"/>
      <c r="E310" s="7"/>
      <c r="F310" s="7"/>
      <c r="G310" s="7"/>
      <c r="H310" s="7"/>
    </row>
    <row r="311" spans="2:8" ht="12.75">
      <c r="B311" s="7"/>
      <c r="C311" s="7"/>
      <c r="D311" s="7"/>
      <c r="E311" s="7"/>
      <c r="F311" s="7"/>
      <c r="G311" s="7"/>
      <c r="H311" s="7"/>
    </row>
    <row r="312" spans="2:8" ht="12.75">
      <c r="B312" s="7"/>
      <c r="C312" s="7"/>
      <c r="D312" s="7"/>
      <c r="E312" s="7"/>
      <c r="F312" s="7"/>
      <c r="G312" s="7"/>
      <c r="H312" s="7"/>
    </row>
    <row r="313" spans="2:8" ht="12.75">
      <c r="B313" s="7"/>
      <c r="C313" s="7"/>
      <c r="D313" s="7"/>
      <c r="E313" s="7"/>
      <c r="F313" s="7"/>
      <c r="G313" s="7"/>
      <c r="H313" s="7"/>
    </row>
    <row r="314" spans="2:8" ht="12.75">
      <c r="B314" s="7"/>
      <c r="C314" s="7"/>
      <c r="D314" s="7"/>
      <c r="E314" s="7"/>
      <c r="F314" s="7"/>
      <c r="G314" s="7"/>
      <c r="H314" s="7"/>
    </row>
    <row r="315" spans="2:8" ht="12.75">
      <c r="B315" s="7"/>
      <c r="C315" s="7"/>
      <c r="D315" s="7"/>
      <c r="E315" s="7"/>
      <c r="F315" s="7"/>
      <c r="G315" s="7"/>
      <c r="H315" s="7"/>
    </row>
    <row r="316" spans="2:8" ht="12.75">
      <c r="B316" s="7"/>
      <c r="C316" s="7"/>
      <c r="D316" s="7"/>
      <c r="E316" s="7"/>
      <c r="F316" s="7"/>
      <c r="G316" s="7"/>
      <c r="H316" s="7"/>
    </row>
    <row r="317" spans="2:8" ht="12.75">
      <c r="B317" s="7"/>
      <c r="C317" s="7"/>
      <c r="D317" s="7"/>
      <c r="E317" s="7"/>
      <c r="F317" s="7"/>
      <c r="G317" s="7"/>
      <c r="H317" s="7"/>
    </row>
    <row r="318" spans="2:8" ht="12.75">
      <c r="B318" s="7"/>
      <c r="C318" s="7"/>
      <c r="D318" s="7"/>
      <c r="E318" s="7"/>
      <c r="F318" s="7"/>
      <c r="G318" s="7"/>
      <c r="H318" s="7"/>
    </row>
    <row r="319" spans="2:8" ht="12.75">
      <c r="B319" s="7"/>
      <c r="C319" s="7"/>
      <c r="D319" s="7"/>
      <c r="E319" s="7"/>
      <c r="F319" s="7"/>
      <c r="G319" s="7"/>
      <c r="H319" s="7"/>
    </row>
    <row r="320" spans="2:8" ht="12.75">
      <c r="B320" s="7"/>
      <c r="C320" s="7"/>
      <c r="D320" s="7"/>
      <c r="E320" s="7"/>
      <c r="F320" s="7"/>
      <c r="G320" s="7"/>
      <c r="H320" s="7"/>
    </row>
    <row r="321" spans="2:8" ht="12.75">
      <c r="B321" s="7"/>
      <c r="C321" s="7"/>
      <c r="D321" s="7"/>
      <c r="E321" s="7"/>
      <c r="F321" s="7"/>
      <c r="G321" s="7"/>
      <c r="H321" s="7"/>
    </row>
    <row r="322" spans="2:8" ht="12.75">
      <c r="B322" s="7"/>
      <c r="C322" s="7"/>
      <c r="D322" s="7"/>
      <c r="E322" s="7"/>
      <c r="F322" s="7"/>
      <c r="G322" s="7"/>
      <c r="H322" s="7"/>
    </row>
    <row r="323" spans="2:8" ht="12.75">
      <c r="B323" s="7"/>
      <c r="C323" s="7"/>
      <c r="D323" s="7"/>
      <c r="E323" s="7"/>
      <c r="F323" s="7"/>
      <c r="G323" s="7"/>
      <c r="H323" s="7"/>
    </row>
    <row r="324" spans="2:8" ht="12.75">
      <c r="B324" s="7"/>
      <c r="C324" s="7"/>
      <c r="D324" s="7"/>
      <c r="E324" s="7"/>
      <c r="F324" s="7"/>
      <c r="G324" s="7"/>
      <c r="H324" s="7"/>
    </row>
    <row r="325" spans="2:8" ht="12.75">
      <c r="B325" s="7"/>
      <c r="C325" s="7"/>
      <c r="D325" s="7"/>
      <c r="E325" s="7"/>
      <c r="F325" s="7"/>
      <c r="G325" s="7"/>
      <c r="H325" s="7"/>
    </row>
    <row r="326" spans="2:8" ht="12.75">
      <c r="B326" s="7"/>
      <c r="C326" s="7"/>
      <c r="D326" s="7"/>
      <c r="E326" s="7"/>
      <c r="F326" s="7"/>
      <c r="G326" s="7"/>
      <c r="H326" s="7"/>
    </row>
    <row r="327" spans="2:8" ht="12.75">
      <c r="B327" s="7"/>
      <c r="C327" s="7"/>
      <c r="D327" s="7"/>
      <c r="E327" s="7"/>
      <c r="F327" s="7"/>
      <c r="G327" s="7"/>
      <c r="H327" s="7"/>
    </row>
    <row r="328" spans="2:8" ht="12.75">
      <c r="B328" s="7"/>
      <c r="C328" s="7"/>
      <c r="D328" s="7"/>
      <c r="E328" s="7"/>
      <c r="F328" s="7"/>
      <c r="G328" s="7"/>
      <c r="H328" s="7"/>
    </row>
    <row r="329" spans="2:8" ht="12.75">
      <c r="B329" s="7"/>
      <c r="C329" s="7"/>
      <c r="D329" s="7"/>
      <c r="E329" s="7"/>
      <c r="F329" s="7"/>
      <c r="G329" s="7"/>
      <c r="H329" s="7"/>
    </row>
    <row r="330" spans="2:8" ht="12.75">
      <c r="B330" s="7"/>
      <c r="C330" s="7"/>
      <c r="D330" s="7"/>
      <c r="E330" s="7"/>
      <c r="F330" s="7"/>
      <c r="G330" s="7"/>
      <c r="H330" s="7"/>
    </row>
    <row r="331" spans="2:8" ht="12.75">
      <c r="B331" s="7"/>
      <c r="C331" s="7"/>
      <c r="D331" s="7"/>
      <c r="E331" s="7"/>
      <c r="F331" s="7"/>
      <c r="G331" s="7"/>
      <c r="H331" s="7"/>
    </row>
    <row r="332" spans="2:8" ht="12.75">
      <c r="B332" s="7"/>
      <c r="C332" s="7"/>
      <c r="D332" s="7"/>
      <c r="E332" s="7"/>
      <c r="F332" s="7"/>
      <c r="G332" s="7"/>
      <c r="H332" s="7"/>
    </row>
    <row r="333" spans="2:8" ht="12.75">
      <c r="B333" s="7"/>
      <c r="C333" s="7"/>
      <c r="D333" s="7"/>
      <c r="E333" s="7"/>
      <c r="F333" s="7"/>
      <c r="G333" s="7"/>
      <c r="H333" s="7"/>
    </row>
    <row r="334" spans="2:8" ht="12.75">
      <c r="B334" s="7"/>
      <c r="C334" s="7"/>
      <c r="D334" s="7"/>
      <c r="E334" s="7"/>
      <c r="F334" s="7"/>
      <c r="G334" s="7"/>
      <c r="H334" s="7"/>
    </row>
    <row r="335" spans="2:8" ht="12.75">
      <c r="B335" s="7"/>
      <c r="C335" s="7"/>
      <c r="D335" s="7"/>
      <c r="E335" s="7"/>
      <c r="F335" s="7"/>
      <c r="G335" s="7"/>
      <c r="H335" s="7"/>
    </row>
    <row r="336" spans="2:8" ht="12.75">
      <c r="B336" s="7"/>
      <c r="C336" s="7"/>
      <c r="D336" s="7"/>
      <c r="E336" s="7"/>
      <c r="F336" s="7"/>
      <c r="G336" s="7"/>
      <c r="H336" s="7"/>
    </row>
    <row r="337" spans="2:8" ht="12.75">
      <c r="B337" s="7"/>
      <c r="C337" s="7"/>
      <c r="D337" s="7"/>
      <c r="E337" s="7"/>
      <c r="F337" s="7"/>
      <c r="G337" s="7"/>
      <c r="H337" s="7"/>
    </row>
    <row r="338" spans="2:8" ht="12.75">
      <c r="B338" s="7"/>
      <c r="C338" s="7"/>
      <c r="D338" s="7"/>
      <c r="E338" s="7"/>
      <c r="F338" s="7"/>
      <c r="G338" s="7"/>
      <c r="H338" s="7"/>
    </row>
    <row r="339" spans="2:8" ht="12.75">
      <c r="B339" s="7"/>
      <c r="C339" s="7"/>
      <c r="D339" s="7"/>
      <c r="E339" s="7"/>
      <c r="F339" s="7"/>
      <c r="G339" s="7"/>
      <c r="H339" s="7"/>
    </row>
    <row r="340" spans="2:8" ht="12.75">
      <c r="B340" s="7"/>
      <c r="C340" s="7"/>
      <c r="D340" s="7"/>
      <c r="E340" s="7"/>
      <c r="F340" s="7"/>
      <c r="G340" s="7"/>
      <c r="H340" s="7"/>
    </row>
    <row r="341" spans="2:8" ht="12.75">
      <c r="B341" s="7"/>
      <c r="C341" s="7"/>
      <c r="D341" s="7"/>
      <c r="E341" s="7"/>
      <c r="F341" s="7"/>
      <c r="G341" s="7"/>
      <c r="H341" s="7"/>
    </row>
    <row r="342" spans="2:8" ht="12.75">
      <c r="B342" s="7"/>
      <c r="C342" s="7"/>
      <c r="D342" s="7"/>
      <c r="E342" s="7"/>
      <c r="F342" s="7"/>
      <c r="G342" s="7"/>
      <c r="H342" s="7"/>
    </row>
    <row r="343" spans="2:8" ht="12.75">
      <c r="B343" s="7"/>
      <c r="C343" s="7"/>
      <c r="D343" s="7"/>
      <c r="E343" s="7"/>
      <c r="F343" s="7"/>
      <c r="G343" s="7"/>
      <c r="H343" s="7"/>
    </row>
    <row r="344" spans="2:8" ht="12.75">
      <c r="B344" s="7"/>
      <c r="C344" s="7"/>
      <c r="D344" s="7"/>
      <c r="E344" s="7"/>
      <c r="F344" s="7"/>
      <c r="G344" s="7"/>
      <c r="H344" s="7"/>
    </row>
    <row r="345" spans="2:8" ht="12.75">
      <c r="B345" s="7"/>
      <c r="C345" s="7"/>
      <c r="D345" s="7"/>
      <c r="E345" s="7"/>
      <c r="F345" s="7"/>
      <c r="G345" s="7"/>
      <c r="H345" s="7"/>
    </row>
    <row r="346" spans="2:8" ht="12.75">
      <c r="B346" s="7"/>
      <c r="C346" s="7"/>
      <c r="D346" s="7"/>
      <c r="E346" s="7"/>
      <c r="F346" s="7"/>
      <c r="G346" s="7"/>
      <c r="H346" s="7"/>
    </row>
    <row r="347" spans="2:8" ht="12.75">
      <c r="B347" s="7"/>
      <c r="C347" s="7"/>
      <c r="D347" s="7"/>
      <c r="E347" s="7"/>
      <c r="F347" s="7"/>
      <c r="G347" s="7"/>
      <c r="H347" s="7"/>
    </row>
    <row r="348" spans="2:8" ht="12.75">
      <c r="B348" s="7"/>
      <c r="C348" s="7"/>
      <c r="D348" s="7"/>
      <c r="E348" s="7"/>
      <c r="F348" s="7"/>
      <c r="G348" s="7"/>
      <c r="H348" s="7"/>
    </row>
    <row r="349" spans="2:8" ht="12.75">
      <c r="B349" s="7"/>
      <c r="C349" s="7"/>
      <c r="D349" s="7"/>
      <c r="E349" s="7"/>
      <c r="F349" s="7"/>
      <c r="G349" s="7"/>
      <c r="H349" s="7"/>
    </row>
    <row r="350" spans="2:8" ht="12.75">
      <c r="B350" s="7"/>
      <c r="C350" s="7"/>
      <c r="D350" s="7"/>
      <c r="E350" s="7"/>
      <c r="F350" s="7"/>
      <c r="G350" s="7"/>
      <c r="H350" s="7"/>
    </row>
    <row r="351" spans="2:8" ht="12.75">
      <c r="B351" s="7"/>
      <c r="C351" s="7"/>
      <c r="D351" s="7"/>
      <c r="E351" s="7"/>
      <c r="F351" s="7"/>
      <c r="G351" s="7"/>
      <c r="H351" s="7"/>
    </row>
    <row r="352" spans="2:8" ht="12.75">
      <c r="B352" s="7"/>
      <c r="C352" s="7"/>
      <c r="D352" s="7"/>
      <c r="E352" s="7"/>
      <c r="F352" s="7"/>
      <c r="G352" s="7"/>
      <c r="H352" s="7"/>
    </row>
    <row r="353" spans="2:8" ht="12.75">
      <c r="B353" s="7"/>
      <c r="C353" s="7"/>
      <c r="D353" s="7"/>
      <c r="E353" s="7"/>
      <c r="F353" s="7"/>
      <c r="G353" s="7"/>
      <c r="H353" s="7"/>
    </row>
    <row r="354" spans="2:8" ht="12.75">
      <c r="B354" s="7"/>
      <c r="C354" s="7"/>
      <c r="D354" s="7"/>
      <c r="E354" s="7"/>
      <c r="F354" s="7"/>
      <c r="G354" s="7"/>
      <c r="H354" s="7"/>
    </row>
    <row r="355" spans="2:8" ht="12.75">
      <c r="B355" s="7"/>
      <c r="C355" s="7"/>
      <c r="D355" s="7"/>
      <c r="E355" s="7"/>
      <c r="F355" s="7"/>
      <c r="G355" s="7"/>
      <c r="H355" s="7"/>
    </row>
    <row r="356" spans="2:8" ht="12.75">
      <c r="B356" s="7"/>
      <c r="C356" s="7"/>
      <c r="D356" s="7"/>
      <c r="E356" s="7"/>
      <c r="F356" s="7"/>
      <c r="G356" s="7"/>
      <c r="H356" s="7"/>
    </row>
    <row r="357" spans="2:8" ht="12.75">
      <c r="B357" s="7"/>
      <c r="C357" s="7"/>
      <c r="D357" s="7"/>
      <c r="E357" s="7"/>
      <c r="F357" s="7"/>
      <c r="G357" s="7"/>
      <c r="H357" s="7"/>
    </row>
    <row r="358" spans="2:8" ht="12.75">
      <c r="B358" s="7"/>
      <c r="C358" s="7"/>
      <c r="D358" s="7"/>
      <c r="E358" s="7"/>
      <c r="F358" s="7"/>
      <c r="G358" s="7"/>
      <c r="H358" s="7"/>
    </row>
    <row r="359" spans="2:8" ht="12.75">
      <c r="B359" s="7"/>
      <c r="C359" s="7"/>
      <c r="D359" s="7"/>
      <c r="E359" s="7"/>
      <c r="F359" s="7"/>
      <c r="G359" s="7"/>
      <c r="H359" s="7"/>
    </row>
    <row r="360" spans="2:8" ht="12.75">
      <c r="B360" s="7"/>
      <c r="C360" s="7"/>
      <c r="D360" s="7"/>
      <c r="E360" s="7"/>
      <c r="F360" s="7"/>
      <c r="G360" s="7"/>
      <c r="H360" s="7"/>
    </row>
    <row r="361" spans="2:8" ht="12.75">
      <c r="B361" s="7"/>
      <c r="C361" s="7"/>
      <c r="D361" s="7"/>
      <c r="E361" s="7"/>
      <c r="F361" s="7"/>
      <c r="G361" s="7"/>
      <c r="H361" s="7"/>
    </row>
    <row r="362" spans="2:8" ht="12.75">
      <c r="B362" s="7"/>
      <c r="C362" s="7"/>
      <c r="D362" s="7"/>
      <c r="E362" s="7"/>
      <c r="F362" s="7"/>
      <c r="G362" s="7"/>
      <c r="H362" s="7"/>
    </row>
    <row r="363" spans="2:8" ht="12.75">
      <c r="B363" s="7"/>
      <c r="C363" s="7"/>
      <c r="D363" s="7"/>
      <c r="E363" s="7"/>
      <c r="F363" s="7"/>
      <c r="G363" s="7"/>
      <c r="H363" s="7"/>
    </row>
    <row r="364" spans="2:8" ht="12.75">
      <c r="B364" s="7"/>
      <c r="C364" s="7"/>
      <c r="D364" s="7"/>
      <c r="E364" s="7"/>
      <c r="F364" s="7"/>
      <c r="G364" s="7"/>
      <c r="H364" s="7"/>
    </row>
    <row r="365" spans="2:8" ht="12.75">
      <c r="B365" s="7"/>
      <c r="C365" s="7"/>
      <c r="D365" s="7"/>
      <c r="E365" s="7"/>
      <c r="F365" s="7"/>
      <c r="G365" s="7"/>
      <c r="H365" s="7"/>
    </row>
    <row r="366" spans="2:8" ht="12.75">
      <c r="B366" s="7"/>
      <c r="C366" s="7"/>
      <c r="D366" s="7"/>
      <c r="E366" s="7"/>
      <c r="F366" s="7"/>
      <c r="G366" s="7"/>
      <c r="H366" s="7"/>
    </row>
    <row r="367" spans="2:8" ht="12.75">
      <c r="B367" s="7"/>
      <c r="C367" s="7"/>
      <c r="D367" s="7"/>
      <c r="E367" s="7"/>
      <c r="F367" s="7"/>
      <c r="G367" s="7"/>
      <c r="H367" s="7"/>
    </row>
    <row r="368" spans="2:8" ht="12.75">
      <c r="B368" s="7"/>
      <c r="C368" s="7"/>
      <c r="D368" s="7"/>
      <c r="E368" s="7"/>
      <c r="F368" s="7"/>
      <c r="G368" s="7"/>
      <c r="H368" s="7"/>
    </row>
    <row r="369" spans="2:8" ht="12.75">
      <c r="B369" s="7"/>
      <c r="C369" s="7"/>
      <c r="D369" s="7"/>
      <c r="E369" s="7"/>
      <c r="F369" s="7"/>
      <c r="G369" s="7"/>
      <c r="H369" s="7"/>
    </row>
    <row r="370" spans="2:8" ht="12.75">
      <c r="B370" s="7"/>
      <c r="C370" s="7"/>
      <c r="D370" s="7"/>
      <c r="E370" s="7"/>
      <c r="F370" s="7"/>
      <c r="G370" s="7"/>
      <c r="H370" s="7"/>
    </row>
    <row r="371" spans="2:8" ht="12.75">
      <c r="B371" s="7"/>
      <c r="C371" s="7"/>
      <c r="D371" s="7"/>
      <c r="E371" s="7"/>
      <c r="F371" s="7"/>
      <c r="G371" s="7"/>
      <c r="H371" s="7"/>
    </row>
    <row r="372" spans="2:8" ht="12.75">
      <c r="B372" s="7"/>
      <c r="C372" s="7"/>
      <c r="D372" s="7"/>
      <c r="E372" s="7"/>
      <c r="F372" s="7"/>
      <c r="G372" s="7"/>
      <c r="H372" s="7"/>
    </row>
    <row r="373" spans="2:8" ht="12.75">
      <c r="B373" s="7"/>
      <c r="C373" s="7"/>
      <c r="D373" s="7"/>
      <c r="E373" s="7"/>
      <c r="F373" s="7"/>
      <c r="G373" s="7"/>
      <c r="H373" s="7"/>
    </row>
    <row r="374" spans="2:8" ht="12.75">
      <c r="B374" s="7"/>
      <c r="C374" s="7"/>
      <c r="D374" s="7"/>
      <c r="E374" s="7"/>
      <c r="F374" s="7"/>
      <c r="G374" s="7"/>
      <c r="H374" s="7"/>
    </row>
    <row r="375" spans="2:8" ht="12.75">
      <c r="B375" s="7"/>
      <c r="C375" s="7"/>
      <c r="D375" s="7"/>
      <c r="E375" s="7"/>
      <c r="F375" s="7"/>
      <c r="G375" s="7"/>
      <c r="H375" s="7"/>
    </row>
    <row r="376" spans="2:8" ht="12.75">
      <c r="B376" s="7"/>
      <c r="C376" s="7"/>
      <c r="D376" s="7"/>
      <c r="E376" s="7"/>
      <c r="F376" s="7"/>
      <c r="G376" s="7"/>
      <c r="H376" s="7"/>
    </row>
    <row r="377" spans="2:8" ht="12.75">
      <c r="B377" s="7"/>
      <c r="C377" s="7"/>
      <c r="D377" s="7"/>
      <c r="E377" s="7"/>
      <c r="F377" s="7"/>
      <c r="G377" s="7"/>
      <c r="H377" s="7"/>
    </row>
    <row r="378" spans="2:8" ht="12.75">
      <c r="B378" s="7"/>
      <c r="C378" s="7"/>
      <c r="D378" s="7"/>
      <c r="E378" s="7"/>
      <c r="F378" s="7"/>
      <c r="G378" s="7"/>
      <c r="H378" s="7"/>
    </row>
    <row r="379" spans="2:8" ht="12.75">
      <c r="B379" s="7"/>
      <c r="C379" s="7"/>
      <c r="D379" s="7"/>
      <c r="E379" s="7"/>
      <c r="F379" s="7"/>
      <c r="G379" s="7"/>
      <c r="H379" s="7"/>
    </row>
    <row r="380" spans="2:8" ht="12.75">
      <c r="B380" s="7"/>
      <c r="C380" s="7"/>
      <c r="D380" s="7"/>
      <c r="E380" s="7"/>
      <c r="F380" s="7"/>
      <c r="G380" s="7"/>
      <c r="H380" s="7"/>
    </row>
    <row r="381" spans="2:8" ht="12.75">
      <c r="B381" s="7"/>
      <c r="C381" s="7"/>
      <c r="D381" s="7"/>
      <c r="E381" s="7"/>
      <c r="F381" s="7"/>
      <c r="G381" s="7"/>
      <c r="H381" s="7"/>
    </row>
    <row r="382" spans="2:8" ht="12.75">
      <c r="B382" s="7"/>
      <c r="C382" s="7"/>
      <c r="D382" s="7"/>
      <c r="E382" s="7"/>
      <c r="F382" s="7"/>
      <c r="G382" s="7"/>
      <c r="H382" s="7"/>
    </row>
    <row r="383" spans="2:8" ht="12.75">
      <c r="B383" s="7"/>
      <c r="C383" s="7"/>
      <c r="D383" s="7"/>
      <c r="E383" s="7"/>
      <c r="F383" s="7"/>
      <c r="G383" s="7"/>
      <c r="H383" s="7"/>
    </row>
    <row r="384" spans="2:8" ht="12.75">
      <c r="B384" s="7"/>
      <c r="C384" s="7"/>
      <c r="D384" s="7"/>
      <c r="E384" s="7"/>
      <c r="F384" s="7"/>
      <c r="G384" s="7"/>
      <c r="H384" s="7"/>
    </row>
    <row r="385" spans="2:8" ht="12.75">
      <c r="B385" s="7"/>
      <c r="C385" s="7"/>
      <c r="D385" s="7"/>
      <c r="E385" s="7"/>
      <c r="F385" s="7"/>
      <c r="G385" s="7"/>
      <c r="H385" s="7"/>
    </row>
    <row r="386" spans="2:8" ht="12.75">
      <c r="B386" s="7"/>
      <c r="C386" s="7"/>
      <c r="D386" s="7"/>
      <c r="E386" s="7"/>
      <c r="F386" s="7"/>
      <c r="G386" s="7"/>
      <c r="H386" s="7"/>
    </row>
    <row r="387" spans="2:8" ht="12.75">
      <c r="B387" s="7"/>
      <c r="C387" s="7"/>
      <c r="D387" s="7"/>
      <c r="E387" s="7"/>
      <c r="F387" s="7"/>
      <c r="G387" s="7"/>
      <c r="H387" s="7"/>
    </row>
    <row r="388" spans="2:8" ht="12.75">
      <c r="B388" s="7"/>
      <c r="C388" s="7"/>
      <c r="D388" s="7"/>
      <c r="E388" s="7"/>
      <c r="F388" s="7"/>
      <c r="G388" s="7"/>
      <c r="H388" s="7"/>
    </row>
    <row r="389" spans="2:8" ht="12.75">
      <c r="B389" s="7"/>
      <c r="C389" s="7"/>
      <c r="D389" s="7"/>
      <c r="E389" s="7"/>
      <c r="F389" s="7"/>
      <c r="G389" s="7"/>
      <c r="H389" s="7"/>
    </row>
    <row r="390" spans="2:8" ht="12.75">
      <c r="B390" s="7"/>
      <c r="C390" s="7"/>
      <c r="D390" s="7"/>
      <c r="E390" s="7"/>
      <c r="F390" s="7"/>
      <c r="G390" s="7"/>
      <c r="H390" s="7"/>
    </row>
    <row r="391" spans="2:8" ht="12.75">
      <c r="B391" s="7"/>
      <c r="C391" s="7"/>
      <c r="D391" s="7"/>
      <c r="E391" s="7"/>
      <c r="F391" s="7"/>
      <c r="G391" s="7"/>
      <c r="H391" s="7"/>
    </row>
    <row r="392" spans="2:8" ht="12.75">
      <c r="B392" s="7"/>
      <c r="C392" s="7"/>
      <c r="D392" s="7"/>
      <c r="E392" s="7"/>
      <c r="F392" s="7"/>
      <c r="G392" s="7"/>
      <c r="H392" s="7"/>
    </row>
    <row r="393" spans="2:8" ht="12.75">
      <c r="B393" s="7"/>
      <c r="C393" s="7"/>
      <c r="D393" s="7"/>
      <c r="E393" s="7"/>
      <c r="F393" s="7"/>
      <c r="G393" s="7"/>
      <c r="H393" s="7"/>
    </row>
    <row r="394" spans="2:8" ht="12.75">
      <c r="B394" s="7"/>
      <c r="C394" s="7"/>
      <c r="D394" s="7"/>
      <c r="E394" s="7"/>
      <c r="F394" s="7"/>
      <c r="G394" s="7"/>
      <c r="H394" s="7"/>
    </row>
    <row r="395" spans="2:8" ht="12.75">
      <c r="B395" s="7"/>
      <c r="C395" s="7"/>
      <c r="D395" s="7"/>
      <c r="E395" s="7"/>
      <c r="F395" s="7"/>
      <c r="G395" s="7"/>
      <c r="H395" s="7"/>
    </row>
    <row r="396" spans="2:8" ht="12.75">
      <c r="B396" s="7"/>
      <c r="C396" s="7"/>
      <c r="D396" s="7"/>
      <c r="E396" s="7"/>
      <c r="F396" s="7"/>
      <c r="G396" s="7"/>
      <c r="H396" s="7"/>
    </row>
    <row r="397" spans="2:8" ht="12.75">
      <c r="B397" s="7"/>
      <c r="C397" s="7"/>
      <c r="D397" s="7"/>
      <c r="E397" s="7"/>
      <c r="F397" s="7"/>
      <c r="G397" s="7"/>
      <c r="H397" s="7"/>
    </row>
    <row r="398" spans="2:8" ht="12.75">
      <c r="B398" s="7"/>
      <c r="C398" s="7"/>
      <c r="D398" s="7"/>
      <c r="E398" s="7"/>
      <c r="F398" s="7"/>
      <c r="G398" s="7"/>
      <c r="H398" s="7"/>
    </row>
    <row r="399" spans="2:8" ht="12.75">
      <c r="B399" s="7"/>
      <c r="C399" s="7"/>
      <c r="D399" s="7"/>
      <c r="E399" s="7"/>
      <c r="F399" s="7"/>
      <c r="G399" s="7"/>
      <c r="H399" s="7"/>
    </row>
    <row r="400" spans="2:8" ht="12.75">
      <c r="B400" s="7"/>
      <c r="C400" s="7"/>
      <c r="D400" s="7"/>
      <c r="E400" s="7"/>
      <c r="F400" s="7"/>
      <c r="G400" s="7"/>
      <c r="H400" s="7"/>
    </row>
    <row r="401" spans="2:8" ht="12.75">
      <c r="B401" s="7"/>
      <c r="C401" s="7"/>
      <c r="D401" s="7"/>
      <c r="E401" s="7"/>
      <c r="F401" s="7"/>
      <c r="G401" s="7"/>
      <c r="H401" s="7"/>
    </row>
    <row r="402" spans="2:8" ht="12.75">
      <c r="B402" s="7"/>
      <c r="C402" s="7"/>
      <c r="D402" s="7"/>
      <c r="E402" s="7"/>
      <c r="F402" s="7"/>
      <c r="G402" s="7"/>
      <c r="H402" s="7"/>
    </row>
    <row r="403" spans="2:8" ht="12.75">
      <c r="B403" s="7"/>
      <c r="C403" s="7"/>
      <c r="D403" s="7"/>
      <c r="E403" s="7"/>
      <c r="F403" s="7"/>
      <c r="G403" s="7"/>
      <c r="H403" s="7"/>
    </row>
    <row r="404" spans="2:8" ht="12.75">
      <c r="B404" s="7"/>
      <c r="C404" s="7"/>
      <c r="D404" s="7"/>
      <c r="E404" s="7"/>
      <c r="F404" s="7"/>
      <c r="G404" s="7"/>
      <c r="H404" s="7"/>
    </row>
    <row r="405" spans="2:8" ht="12.75">
      <c r="B405" s="7"/>
      <c r="C405" s="7"/>
      <c r="D405" s="7"/>
      <c r="E405" s="7"/>
      <c r="F405" s="7"/>
      <c r="G405" s="7"/>
      <c r="H405" s="7"/>
    </row>
    <row r="406" spans="2:8" ht="12.75">
      <c r="B406" s="7"/>
      <c r="C406" s="7"/>
      <c r="D406" s="7"/>
      <c r="E406" s="7"/>
      <c r="F406" s="7"/>
      <c r="G406" s="7"/>
      <c r="H406" s="7"/>
    </row>
    <row r="407" spans="2:8" ht="12.75">
      <c r="B407" s="7"/>
      <c r="C407" s="7"/>
      <c r="D407" s="7"/>
      <c r="E407" s="7"/>
      <c r="F407" s="7"/>
      <c r="G407" s="7"/>
      <c r="H407" s="7"/>
    </row>
    <row r="408" spans="2:8" ht="12.75">
      <c r="B408" s="7"/>
      <c r="C408" s="7"/>
      <c r="D408" s="7"/>
      <c r="E408" s="7"/>
      <c r="F408" s="7"/>
      <c r="G408" s="7"/>
      <c r="H408" s="7"/>
    </row>
    <row r="409" spans="2:8" ht="12.75">
      <c r="B409" s="7"/>
      <c r="C409" s="7"/>
      <c r="D409" s="7"/>
      <c r="E409" s="7"/>
      <c r="F409" s="7"/>
      <c r="G409" s="7"/>
      <c r="H409" s="7"/>
    </row>
    <row r="410" spans="2:8" ht="12.75">
      <c r="B410" s="7"/>
      <c r="C410" s="7"/>
      <c r="D410" s="7"/>
      <c r="E410" s="7"/>
      <c r="F410" s="7"/>
      <c r="G410" s="7"/>
      <c r="H410" s="7"/>
    </row>
    <row r="411" spans="2:8" ht="12.75">
      <c r="B411" s="7"/>
      <c r="C411" s="7"/>
      <c r="D411" s="7"/>
      <c r="E411" s="7"/>
      <c r="F411" s="7"/>
      <c r="G411" s="7"/>
      <c r="H411" s="7"/>
    </row>
    <row r="412" spans="2:8" ht="12.75">
      <c r="B412" s="7"/>
      <c r="C412" s="7"/>
      <c r="D412" s="7"/>
      <c r="E412" s="7"/>
      <c r="F412" s="7"/>
      <c r="G412" s="7"/>
      <c r="H412" s="7"/>
    </row>
    <row r="413" spans="2:8" ht="12.75">
      <c r="B413" s="7"/>
      <c r="C413" s="7"/>
      <c r="D413" s="7"/>
      <c r="E413" s="7"/>
      <c r="F413" s="7"/>
      <c r="G413" s="7"/>
      <c r="H413" s="7"/>
    </row>
    <row r="414" spans="2:8" ht="12.75">
      <c r="B414" s="7"/>
      <c r="C414" s="7"/>
      <c r="D414" s="7"/>
      <c r="E414" s="7"/>
      <c r="F414" s="7"/>
      <c r="G414" s="7"/>
      <c r="H414" s="7"/>
    </row>
    <row r="415" spans="2:8" ht="12.75">
      <c r="B415" s="7"/>
      <c r="C415" s="7"/>
      <c r="D415" s="7"/>
      <c r="E415" s="7"/>
      <c r="F415" s="7"/>
      <c r="G415" s="7"/>
      <c r="H415" s="7"/>
    </row>
    <row r="416" spans="2:8" ht="12.75">
      <c r="B416" s="7"/>
      <c r="C416" s="7"/>
      <c r="D416" s="7"/>
      <c r="E416" s="7"/>
      <c r="F416" s="7"/>
      <c r="G416" s="7"/>
      <c r="H416" s="7"/>
    </row>
    <row r="417" spans="2:8" ht="12.75">
      <c r="B417" s="7"/>
      <c r="C417" s="7"/>
      <c r="D417" s="7"/>
      <c r="E417" s="7"/>
      <c r="F417" s="7"/>
      <c r="G417" s="7"/>
      <c r="H417" s="7"/>
    </row>
    <row r="418" spans="2:8" ht="12.75">
      <c r="B418" s="7"/>
      <c r="C418" s="7"/>
      <c r="D418" s="7"/>
      <c r="E418" s="7"/>
      <c r="F418" s="7"/>
      <c r="G418" s="7"/>
      <c r="H418" s="7"/>
    </row>
    <row r="419" spans="2:8" ht="12.75">
      <c r="B419" s="7"/>
      <c r="C419" s="7"/>
      <c r="D419" s="7"/>
      <c r="E419" s="7"/>
      <c r="F419" s="7"/>
      <c r="G419" s="7"/>
      <c r="H419" s="7"/>
    </row>
    <row r="420" spans="2:8" ht="12.75">
      <c r="B420" s="7"/>
      <c r="C420" s="7"/>
      <c r="D420" s="7"/>
      <c r="E420" s="7"/>
      <c r="F420" s="7"/>
      <c r="G420" s="7"/>
      <c r="H420" s="7"/>
    </row>
    <row r="421" spans="2:8" ht="12.75">
      <c r="B421" s="7"/>
      <c r="C421" s="7"/>
      <c r="D421" s="7"/>
      <c r="E421" s="7"/>
      <c r="F421" s="7"/>
      <c r="G421" s="7"/>
      <c r="H421" s="7"/>
    </row>
    <row r="422" spans="2:8" ht="12.75">
      <c r="B422" s="7"/>
      <c r="C422" s="7"/>
      <c r="D422" s="7"/>
      <c r="E422" s="7"/>
      <c r="F422" s="7"/>
      <c r="G422" s="7"/>
      <c r="H422" s="7"/>
    </row>
    <row r="423" spans="2:8" ht="12.75">
      <c r="B423" s="7"/>
      <c r="C423" s="7"/>
      <c r="D423" s="7"/>
      <c r="E423" s="7"/>
      <c r="F423" s="7"/>
      <c r="G423" s="7"/>
      <c r="H423" s="7"/>
    </row>
    <row r="424" spans="2:8" ht="12.75">
      <c r="B424" s="7"/>
      <c r="C424" s="7"/>
      <c r="D424" s="7"/>
      <c r="E424" s="7"/>
      <c r="F424" s="7"/>
      <c r="G424" s="7"/>
      <c r="H424" s="7"/>
    </row>
    <row r="425" spans="2:8" ht="12.75">
      <c r="B425" s="7"/>
      <c r="C425" s="7"/>
      <c r="D425" s="7"/>
      <c r="E425" s="7"/>
      <c r="F425" s="7"/>
      <c r="G425" s="7"/>
      <c r="H425" s="7"/>
    </row>
    <row r="426" spans="2:8" ht="12.75">
      <c r="B426" s="7"/>
      <c r="C426" s="7"/>
      <c r="D426" s="7"/>
      <c r="E426" s="7"/>
      <c r="F426" s="7"/>
      <c r="G426" s="7"/>
      <c r="H426" s="7"/>
    </row>
    <row r="427" spans="2:8" ht="12.75">
      <c r="B427" s="7"/>
      <c r="C427" s="7"/>
      <c r="D427" s="7"/>
      <c r="E427" s="7"/>
      <c r="F427" s="7"/>
      <c r="G427" s="7"/>
      <c r="H427" s="7"/>
    </row>
    <row r="428" spans="2:8" ht="12.75">
      <c r="B428" s="7"/>
      <c r="C428" s="7"/>
      <c r="D428" s="7"/>
      <c r="E428" s="7"/>
      <c r="F428" s="7"/>
      <c r="G428" s="7"/>
      <c r="H428" s="7"/>
    </row>
    <row r="429" spans="2:8" ht="12.75">
      <c r="B429" s="7"/>
      <c r="C429" s="7"/>
      <c r="D429" s="7"/>
      <c r="E429" s="7"/>
      <c r="F429" s="7"/>
      <c r="G429" s="7"/>
      <c r="H429" s="7"/>
    </row>
    <row r="430" spans="2:8" ht="12.75">
      <c r="B430" s="7"/>
      <c r="C430" s="7"/>
      <c r="D430" s="7"/>
      <c r="E430" s="7"/>
      <c r="F430" s="7"/>
      <c r="G430" s="7"/>
      <c r="H430" s="7"/>
    </row>
    <row r="431" spans="2:8" ht="12.75">
      <c r="B431" s="7"/>
      <c r="C431" s="7"/>
      <c r="D431" s="7"/>
      <c r="E431" s="7"/>
      <c r="F431" s="7"/>
      <c r="G431" s="7"/>
      <c r="H431" s="7"/>
    </row>
    <row r="432" spans="2:8" ht="12.75">
      <c r="B432" s="7"/>
      <c r="C432" s="7"/>
      <c r="D432" s="7"/>
      <c r="E432" s="7"/>
      <c r="F432" s="7"/>
      <c r="G432" s="7"/>
      <c r="H432" s="7"/>
    </row>
    <row r="433" spans="2:8" ht="12.75">
      <c r="B433" s="7"/>
      <c r="C433" s="7"/>
      <c r="D433" s="7"/>
      <c r="E433" s="7"/>
      <c r="F433" s="7"/>
      <c r="G433" s="7"/>
      <c r="H433" s="7"/>
    </row>
    <row r="434" spans="2:8" ht="12.75">
      <c r="B434" s="7"/>
      <c r="C434" s="7"/>
      <c r="D434" s="7"/>
      <c r="E434" s="7"/>
      <c r="F434" s="7"/>
      <c r="G434" s="7"/>
      <c r="H434" s="7"/>
    </row>
    <row r="435" spans="2:8" ht="12.75">
      <c r="B435" s="7"/>
      <c r="C435" s="7"/>
      <c r="D435" s="7"/>
      <c r="E435" s="7"/>
      <c r="F435" s="7"/>
      <c r="G435" s="7"/>
      <c r="H435" s="7"/>
    </row>
    <row r="436" spans="2:8" ht="12.75">
      <c r="B436" s="7"/>
      <c r="C436" s="7"/>
      <c r="D436" s="7"/>
      <c r="E436" s="7"/>
      <c r="F436" s="7"/>
      <c r="G436" s="7"/>
      <c r="H436" s="7"/>
    </row>
    <row r="437" spans="2:8" ht="12.75">
      <c r="B437" s="7"/>
      <c r="C437" s="7"/>
      <c r="D437" s="7"/>
      <c r="E437" s="7"/>
      <c r="F437" s="7"/>
      <c r="G437" s="7"/>
      <c r="H437" s="7"/>
    </row>
    <row r="438" spans="2:8" ht="12.75">
      <c r="B438" s="7"/>
      <c r="C438" s="7"/>
      <c r="D438" s="7"/>
      <c r="E438" s="7"/>
      <c r="F438" s="7"/>
      <c r="G438" s="7"/>
      <c r="H438" s="7"/>
    </row>
    <row r="439" spans="2:8" ht="12.75">
      <c r="B439" s="7"/>
      <c r="C439" s="7"/>
      <c r="D439" s="7"/>
      <c r="E439" s="7"/>
      <c r="F439" s="7"/>
      <c r="G439" s="7"/>
      <c r="H439" s="7"/>
    </row>
    <row r="440" spans="2:8" ht="12.75">
      <c r="B440" s="7"/>
      <c r="C440" s="7"/>
      <c r="D440" s="7"/>
      <c r="E440" s="7"/>
      <c r="F440" s="7"/>
      <c r="G440" s="7"/>
      <c r="H440" s="7"/>
    </row>
    <row r="441" spans="2:8" ht="12.75">
      <c r="B441" s="7"/>
      <c r="C441" s="7"/>
      <c r="D441" s="7"/>
      <c r="E441" s="7"/>
      <c r="F441" s="7"/>
      <c r="G441" s="7"/>
      <c r="H441" s="7"/>
    </row>
    <row r="442" spans="2:8" ht="12.75">
      <c r="B442" s="7"/>
      <c r="C442" s="7"/>
      <c r="D442" s="7"/>
      <c r="E442" s="7"/>
      <c r="F442" s="7"/>
      <c r="G442" s="7"/>
      <c r="H442" s="7"/>
    </row>
    <row r="443" spans="2:8" ht="12.75">
      <c r="B443" s="7"/>
      <c r="C443" s="7"/>
      <c r="D443" s="7"/>
      <c r="E443" s="7"/>
      <c r="F443" s="7"/>
      <c r="G443" s="7"/>
      <c r="H443" s="7"/>
    </row>
    <row r="444" spans="2:8" ht="12.75">
      <c r="B444" s="7"/>
      <c r="C444" s="7"/>
      <c r="D444" s="7"/>
      <c r="E444" s="7"/>
      <c r="F444" s="7"/>
      <c r="G444" s="7"/>
      <c r="H444" s="7"/>
    </row>
    <row r="445" spans="2:8" ht="12.75">
      <c r="B445" s="7"/>
      <c r="C445" s="7"/>
      <c r="D445" s="7"/>
      <c r="E445" s="7"/>
      <c r="F445" s="7"/>
      <c r="G445" s="7"/>
      <c r="H445" s="7"/>
    </row>
    <row r="446" spans="2:8" ht="12.75">
      <c r="B446" s="7"/>
      <c r="C446" s="7"/>
      <c r="D446" s="7"/>
      <c r="E446" s="7"/>
      <c r="F446" s="7"/>
      <c r="G446" s="7"/>
      <c r="H446" s="7"/>
    </row>
    <row r="447" spans="2:8" ht="12.75">
      <c r="B447" s="7"/>
      <c r="C447" s="7"/>
      <c r="D447" s="7"/>
      <c r="E447" s="7"/>
      <c r="F447" s="7"/>
      <c r="G447" s="7"/>
      <c r="H447" s="7"/>
    </row>
    <row r="448" spans="2:8" ht="12.75">
      <c r="B448" s="7"/>
      <c r="C448" s="7"/>
      <c r="D448" s="7"/>
      <c r="E448" s="7"/>
      <c r="F448" s="7"/>
      <c r="G448" s="7"/>
      <c r="H448" s="7"/>
    </row>
    <row r="449" spans="2:8" ht="12.75">
      <c r="B449" s="7"/>
      <c r="C449" s="7"/>
      <c r="D449" s="7"/>
      <c r="E449" s="7"/>
      <c r="F449" s="7"/>
      <c r="G449" s="7"/>
      <c r="H449" s="7"/>
    </row>
    <row r="450" spans="2:8" ht="12.75">
      <c r="B450" s="7"/>
      <c r="C450" s="7"/>
      <c r="D450" s="7"/>
      <c r="E450" s="7"/>
      <c r="F450" s="7"/>
      <c r="G450" s="7"/>
      <c r="H450" s="7"/>
    </row>
    <row r="451" spans="2:8" ht="12.75">
      <c r="B451" s="7"/>
      <c r="C451" s="7"/>
      <c r="D451" s="7"/>
      <c r="E451" s="7"/>
      <c r="F451" s="7"/>
      <c r="G451" s="7"/>
      <c r="H451" s="7"/>
    </row>
    <row r="452" spans="2:8" ht="12.75">
      <c r="B452" s="7"/>
      <c r="C452" s="7"/>
      <c r="D452" s="7"/>
      <c r="E452" s="7"/>
      <c r="F452" s="7"/>
      <c r="G452" s="7"/>
      <c r="H452" s="7"/>
    </row>
    <row r="453" spans="2:8" ht="12.75">
      <c r="B453" s="7"/>
      <c r="C453" s="7"/>
      <c r="D453" s="7"/>
      <c r="E453" s="7"/>
      <c r="F453" s="7"/>
      <c r="G453" s="7"/>
      <c r="H453" s="7"/>
    </row>
    <row r="454" spans="2:8" ht="12.75">
      <c r="B454" s="7"/>
      <c r="C454" s="7"/>
      <c r="D454" s="7"/>
      <c r="E454" s="7"/>
      <c r="F454" s="7"/>
      <c r="G454" s="7"/>
      <c r="H454" s="7"/>
    </row>
    <row r="455" spans="2:8" ht="12.75">
      <c r="B455" s="7"/>
      <c r="C455" s="7"/>
      <c r="D455" s="7"/>
      <c r="E455" s="7"/>
      <c r="F455" s="7"/>
      <c r="G455" s="7"/>
      <c r="H455" s="7"/>
    </row>
    <row r="456" spans="2:8" ht="12.75">
      <c r="B456" s="7"/>
      <c r="C456" s="7"/>
      <c r="D456" s="7"/>
      <c r="E456" s="7"/>
      <c r="F456" s="7"/>
      <c r="G456" s="7"/>
      <c r="H456" s="7"/>
    </row>
    <row r="457" spans="2:8" ht="12.75">
      <c r="B457" s="7"/>
      <c r="C457" s="7"/>
      <c r="D457" s="7"/>
      <c r="E457" s="7"/>
      <c r="F457" s="7"/>
      <c r="G457" s="7"/>
      <c r="H457" s="7"/>
    </row>
    <row r="458" spans="2:8" ht="12.75">
      <c r="B458" s="7"/>
      <c r="C458" s="7"/>
      <c r="D458" s="7"/>
      <c r="E458" s="7"/>
      <c r="F458" s="7"/>
      <c r="G458" s="7"/>
      <c r="H458" s="7"/>
    </row>
    <row r="459" spans="2:8" ht="12.75">
      <c r="B459" s="7"/>
      <c r="C459" s="7"/>
      <c r="D459" s="7"/>
      <c r="E459" s="7"/>
      <c r="F459" s="7"/>
      <c r="G459" s="7"/>
      <c r="H459" s="7"/>
    </row>
    <row r="460" spans="2:8" ht="12.75">
      <c r="B460" s="7"/>
      <c r="C460" s="7"/>
      <c r="D460" s="7"/>
      <c r="E460" s="7"/>
      <c r="F460" s="7"/>
      <c r="G460" s="7"/>
      <c r="H460" s="7"/>
    </row>
    <row r="461" spans="2:8" ht="12.75">
      <c r="B461" s="7"/>
      <c r="C461" s="7"/>
      <c r="D461" s="7"/>
      <c r="E461" s="7"/>
      <c r="F461" s="7"/>
      <c r="G461" s="7"/>
      <c r="H461" s="7"/>
    </row>
    <row r="462" spans="2:8" ht="12.75">
      <c r="B462" s="7"/>
      <c r="C462" s="7"/>
      <c r="D462" s="7"/>
      <c r="E462" s="7"/>
      <c r="F462" s="7"/>
      <c r="G462" s="7"/>
      <c r="H462" s="7"/>
    </row>
    <row r="463" spans="2:8" ht="12.75">
      <c r="B463" s="7"/>
      <c r="C463" s="7"/>
      <c r="D463" s="7"/>
      <c r="E463" s="7"/>
      <c r="F463" s="7"/>
      <c r="G463" s="7"/>
      <c r="H463" s="7"/>
    </row>
    <row r="464" spans="2:8" ht="12.75">
      <c r="B464" s="7"/>
      <c r="C464" s="7"/>
      <c r="D464" s="7"/>
      <c r="E464" s="7"/>
      <c r="F464" s="7"/>
      <c r="G464" s="7"/>
      <c r="H464" s="7"/>
    </row>
    <row r="465" spans="2:8" ht="12.75">
      <c r="B465" s="7"/>
      <c r="C465" s="7"/>
      <c r="D465" s="7"/>
      <c r="E465" s="7"/>
      <c r="F465" s="7"/>
      <c r="G465" s="7"/>
      <c r="H465" s="7"/>
    </row>
    <row r="466" spans="2:8" ht="12.75">
      <c r="B466" s="7"/>
      <c r="C466" s="7"/>
      <c r="D466" s="7"/>
      <c r="E466" s="7"/>
      <c r="F466" s="7"/>
      <c r="G466" s="7"/>
      <c r="H466" s="7"/>
    </row>
    <row r="467" spans="2:8" ht="12.75">
      <c r="B467" s="7"/>
      <c r="C467" s="7"/>
      <c r="D467" s="7"/>
      <c r="E467" s="7"/>
      <c r="F467" s="7"/>
      <c r="G467" s="7"/>
      <c r="H467" s="7"/>
    </row>
    <row r="468" spans="2:8" ht="12.75">
      <c r="B468" s="7"/>
      <c r="C468" s="7"/>
      <c r="D468" s="7"/>
      <c r="E468" s="7"/>
      <c r="F468" s="7"/>
      <c r="G468" s="7"/>
      <c r="H468" s="7"/>
    </row>
    <row r="469" spans="2:8" ht="12.75">
      <c r="B469" s="7"/>
      <c r="C469" s="7"/>
      <c r="D469" s="7"/>
      <c r="E469" s="7"/>
      <c r="F469" s="7"/>
      <c r="G469" s="7"/>
      <c r="H469" s="7"/>
    </row>
    <row r="470" spans="2:8" ht="12.75">
      <c r="B470" s="7"/>
      <c r="C470" s="7"/>
      <c r="D470" s="7"/>
      <c r="E470" s="7"/>
      <c r="F470" s="7"/>
      <c r="G470" s="7"/>
      <c r="H470" s="7"/>
    </row>
    <row r="471" spans="2:8" ht="12.75">
      <c r="B471" s="7"/>
      <c r="C471" s="7"/>
      <c r="D471" s="7"/>
      <c r="E471" s="7"/>
      <c r="F471" s="7"/>
      <c r="G471" s="7"/>
      <c r="H471" s="7"/>
    </row>
    <row r="472" spans="2:8" ht="12.75">
      <c r="B472" s="7"/>
      <c r="C472" s="7"/>
      <c r="D472" s="7"/>
      <c r="E472" s="7"/>
      <c r="F472" s="7"/>
      <c r="G472" s="7"/>
      <c r="H472" s="7"/>
    </row>
    <row r="473" spans="2:8" ht="12.75">
      <c r="B473" s="7"/>
      <c r="C473" s="7"/>
      <c r="D473" s="7"/>
      <c r="E473" s="7"/>
      <c r="F473" s="7"/>
      <c r="G473" s="7"/>
      <c r="H473" s="7"/>
    </row>
    <row r="474" spans="2:8" ht="12.75">
      <c r="B474" s="7"/>
      <c r="C474" s="7"/>
      <c r="D474" s="7"/>
      <c r="E474" s="7"/>
      <c r="F474" s="7"/>
      <c r="G474" s="7"/>
      <c r="H474" s="7"/>
    </row>
    <row r="475" spans="2:8" ht="12.75">
      <c r="B475" s="7"/>
      <c r="C475" s="7"/>
      <c r="D475" s="7"/>
      <c r="E475" s="7"/>
      <c r="F475" s="7"/>
      <c r="G475" s="7"/>
      <c r="H475" s="7"/>
    </row>
    <row r="476" spans="2:8" ht="12.75">
      <c r="B476" s="7"/>
      <c r="C476" s="7"/>
      <c r="D476" s="7"/>
      <c r="E476" s="7"/>
      <c r="F476" s="7"/>
      <c r="G476" s="7"/>
      <c r="H476" s="7"/>
    </row>
    <row r="477" spans="2:8" ht="12.75">
      <c r="B477" s="7"/>
      <c r="C477" s="7"/>
      <c r="D477" s="7"/>
      <c r="E477" s="7"/>
      <c r="F477" s="7"/>
      <c r="G477" s="7"/>
      <c r="H477" s="7"/>
    </row>
    <row r="478" spans="2:8" ht="12.75">
      <c r="B478" s="7"/>
      <c r="C478" s="7"/>
      <c r="D478" s="7"/>
      <c r="E478" s="7"/>
      <c r="F478" s="7"/>
      <c r="G478" s="7"/>
      <c r="H478" s="7"/>
    </row>
  </sheetData>
  <sheetProtection password="FFF3" sheet="1" objects="1" scenarios="1" selectLockedCells="1"/>
  <protectedRanges>
    <protectedRange sqref="D4:G6 D11:G13" name="Bereich1"/>
  </protectedRanges>
  <mergeCells count="118">
    <mergeCell ref="B66:G66"/>
    <mergeCell ref="E57:F57"/>
    <mergeCell ref="F61:G61"/>
    <mergeCell ref="B53:C53"/>
    <mergeCell ref="D64:E64"/>
    <mergeCell ref="B65:G65"/>
    <mergeCell ref="F64:G64"/>
    <mergeCell ref="B52:G52"/>
    <mergeCell ref="F63:G63"/>
    <mergeCell ref="D21:G21"/>
    <mergeCell ref="D30:G30"/>
    <mergeCell ref="F34:G34"/>
    <mergeCell ref="D32:E32"/>
    <mergeCell ref="F32:G32"/>
    <mergeCell ref="E59:F59"/>
    <mergeCell ref="D62:E62"/>
    <mergeCell ref="B73:G73"/>
    <mergeCell ref="D70:G70"/>
    <mergeCell ref="B67:G67"/>
    <mergeCell ref="B68:G68"/>
    <mergeCell ref="D69:G69"/>
    <mergeCell ref="B71:G71"/>
    <mergeCell ref="H8:I8"/>
    <mergeCell ref="D13:G13"/>
    <mergeCell ref="B10:G10"/>
    <mergeCell ref="D14:G14"/>
    <mergeCell ref="I14:J14"/>
    <mergeCell ref="D15:G15"/>
    <mergeCell ref="D34:E34"/>
    <mergeCell ref="B1:C1"/>
    <mergeCell ref="D11:G11"/>
    <mergeCell ref="D12:G12"/>
    <mergeCell ref="D4:G4"/>
    <mergeCell ref="D8:G8"/>
    <mergeCell ref="B3:G3"/>
    <mergeCell ref="D1:G2"/>
    <mergeCell ref="D7:G7"/>
    <mergeCell ref="D5:G5"/>
    <mergeCell ref="D6:G6"/>
    <mergeCell ref="B9:G9"/>
    <mergeCell ref="D61:E61"/>
    <mergeCell ref="D23:G23"/>
    <mergeCell ref="D24:G24"/>
    <mergeCell ref="D27:G27"/>
    <mergeCell ref="E56:F56"/>
    <mergeCell ref="F36:G36"/>
    <mergeCell ref="D39:E39"/>
    <mergeCell ref="GN68:GU68"/>
    <mergeCell ref="EJ68:EQ68"/>
    <mergeCell ref="ER68:EY68"/>
    <mergeCell ref="BX68:CE68"/>
    <mergeCell ref="EB68:EI68"/>
    <mergeCell ref="CF68:CM68"/>
    <mergeCell ref="CN68:CU68"/>
    <mergeCell ref="EZ68:FG68"/>
    <mergeCell ref="IJ68:IQ68"/>
    <mergeCell ref="HL68:HS68"/>
    <mergeCell ref="HT68:IA68"/>
    <mergeCell ref="FH68:FO68"/>
    <mergeCell ref="GF68:GM68"/>
    <mergeCell ref="IB68:II68"/>
    <mergeCell ref="GV68:HC68"/>
    <mergeCell ref="HD68:HK68"/>
    <mergeCell ref="FP68:FW68"/>
    <mergeCell ref="FX68:GE68"/>
    <mergeCell ref="D42:E42"/>
    <mergeCell ref="F42:G42"/>
    <mergeCell ref="F43:G43"/>
    <mergeCell ref="D53:G53"/>
    <mergeCell ref="D45:E45"/>
    <mergeCell ref="F45:G45"/>
    <mergeCell ref="D43:E43"/>
    <mergeCell ref="D44:E44"/>
    <mergeCell ref="F44:G44"/>
    <mergeCell ref="D46:E46"/>
    <mergeCell ref="AR68:AY68"/>
    <mergeCell ref="AJ68:AQ68"/>
    <mergeCell ref="D54:G54"/>
    <mergeCell ref="B60:G60"/>
    <mergeCell ref="D63:E63"/>
    <mergeCell ref="E55:G55"/>
    <mergeCell ref="E58:F58"/>
    <mergeCell ref="F62:G62"/>
    <mergeCell ref="T68:AA68"/>
    <mergeCell ref="L68:S68"/>
    <mergeCell ref="AZ68:BG68"/>
    <mergeCell ref="DL68:DS68"/>
    <mergeCell ref="BH68:BO68"/>
    <mergeCell ref="CV68:DC68"/>
    <mergeCell ref="DD68:DK68"/>
    <mergeCell ref="AB68:AI68"/>
    <mergeCell ref="BP68:BW68"/>
    <mergeCell ref="DT68:EA68"/>
    <mergeCell ref="D16:E16"/>
    <mergeCell ref="F16:G16"/>
    <mergeCell ref="D19:G19"/>
    <mergeCell ref="D20:G20"/>
    <mergeCell ref="D18:G18"/>
    <mergeCell ref="B17:G17"/>
    <mergeCell ref="D41:E41"/>
    <mergeCell ref="D22:G22"/>
    <mergeCell ref="F38:G38"/>
    <mergeCell ref="D35:E35"/>
    <mergeCell ref="F35:G35"/>
    <mergeCell ref="D38:E38"/>
    <mergeCell ref="D33:E33"/>
    <mergeCell ref="F33:G33"/>
    <mergeCell ref="D28:G28"/>
    <mergeCell ref="D29:G29"/>
    <mergeCell ref="D37:E37"/>
    <mergeCell ref="F41:G41"/>
    <mergeCell ref="D36:E36"/>
    <mergeCell ref="D25:G25"/>
    <mergeCell ref="D26:G26"/>
    <mergeCell ref="F40:G40"/>
    <mergeCell ref="D40:E40"/>
    <mergeCell ref="F39:G39"/>
    <mergeCell ref="F37:G37"/>
  </mergeCells>
  <dataValidations count="2">
    <dataValidation type="list" allowBlank="1" showInputMessage="1" showErrorMessage="1" errorTitle="Error" error="EFOY Pro Fuel Cells can only charge 12 V and 24 V batteries." sqref="D5:G5">
      <formula1>$J$5:$J$6</formula1>
    </dataValidation>
    <dataValidation type="list" allowBlank="1" showInputMessage="1" showErrorMessage="1" sqref="D13:G13">
      <formula1>$B$75:$B$176</formula1>
    </dataValidation>
  </dataValidations>
  <printOptions/>
  <pageMargins left="0.2755905511811024" right="0.31496062992125984" top="0.2755905511811024" bottom="0.3937007874015748" header="0.5118110236220472" footer="0.4330708661417323"/>
  <pageSetup horizontalDpi="600" verticalDpi="600" orientation="portrait" paperSize="9" scale="83" r:id="rId4"/>
  <headerFooter alignWithMargins="0">
    <oddFooter>&amp;L&amp;"DIN-Regular,Standard"&amp;D&amp;C&amp;"DIN-Regular,Standard"SFC Energy AG&amp;R&amp;"DIN-Regular,Standard"page &amp;P of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SFC Smart Fuel Cell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schneigelbergeri</cp:lastModifiedBy>
  <cp:lastPrinted>2011-06-01T13:50:41Z</cp:lastPrinted>
  <dcterms:created xsi:type="dcterms:W3CDTF">2008-01-22T15:15:10Z</dcterms:created>
  <dcterms:modified xsi:type="dcterms:W3CDTF">2013-04-22T11:27:34Z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